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CONSOLIDADOS 2025\"/>
    </mc:Choice>
  </mc:AlternateContent>
  <xr:revisionPtr revIDLastSave="0" documentId="13_ncr:1_{0273946D-4566-44A4-AFD9-40A6A7E36003}" xr6:coauthVersionLast="47" xr6:coauthVersionMax="47" xr10:uidLastSave="{00000000-0000-0000-0000-000000000000}"/>
  <bookViews>
    <workbookView xWindow="-28920" yWindow="-120" windowWidth="29040" windowHeight="16440" xr2:uid="{29A1D118-4379-42DF-BB93-94590938FD63}"/>
  </bookViews>
  <sheets>
    <sheet name="Int. 31120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5" i="1" l="1"/>
  <c r="AL65" i="1"/>
  <c r="Q62" i="1"/>
  <c r="Q61" i="1" s="1"/>
  <c r="P62" i="1"/>
  <c r="P61" i="1" s="1"/>
  <c r="O62" i="1"/>
  <c r="O61" i="1" s="1"/>
  <c r="AF60" i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AE56" i="1"/>
  <c r="AD56" i="1"/>
  <c r="AC56" i="1"/>
  <c r="Q56" i="1"/>
  <c r="P56" i="1"/>
  <c r="O56" i="1"/>
  <c r="Q55" i="1"/>
  <c r="P55" i="1"/>
  <c r="O55" i="1"/>
  <c r="O54" i="1" s="1"/>
  <c r="AC54" i="1"/>
  <c r="Q54" i="1"/>
  <c r="Q53" i="1"/>
  <c r="P53" i="1"/>
  <c r="O53" i="1"/>
  <c r="AM52" i="1"/>
  <c r="AL52" i="1"/>
  <c r="Q52" i="1"/>
  <c r="P52" i="1"/>
  <c r="O52" i="1"/>
  <c r="Q51" i="1"/>
  <c r="P51" i="1"/>
  <c r="O51" i="1"/>
  <c r="AF50" i="1"/>
  <c r="AE50" i="1"/>
  <c r="AD50" i="1"/>
  <c r="AC50" i="1"/>
  <c r="Q50" i="1"/>
  <c r="P50" i="1"/>
  <c r="O50" i="1"/>
  <c r="AE49" i="1"/>
  <c r="AD49" i="1"/>
  <c r="AC49" i="1"/>
  <c r="Q49" i="1"/>
  <c r="Q48" i="1" s="1"/>
  <c r="P49" i="1"/>
  <c r="P48" i="1" s="1"/>
  <c r="AM36" i="1" s="1"/>
  <c r="O49" i="1"/>
  <c r="J48" i="1"/>
  <c r="J46" i="1" s="1"/>
  <c r="I48" i="1"/>
  <c r="AD61" i="1" s="1"/>
  <c r="H48" i="1"/>
  <c r="X39" i="1" s="1"/>
  <c r="Y39" i="1" s="1"/>
  <c r="AF47" i="1"/>
  <c r="AE47" i="1"/>
  <c r="Q47" i="1"/>
  <c r="P47" i="1"/>
  <c r="O47" i="1"/>
  <c r="J47" i="1"/>
  <c r="I47" i="1"/>
  <c r="AE60" i="1" s="1"/>
  <c r="H47" i="1"/>
  <c r="AC60" i="1" s="1"/>
  <c r="Q46" i="1"/>
  <c r="P46" i="1"/>
  <c r="O46" i="1"/>
  <c r="AL45" i="1"/>
  <c r="Q45" i="1"/>
  <c r="Q44" i="1" s="1"/>
  <c r="P45" i="1"/>
  <c r="O45" i="1"/>
  <c r="O44" i="1"/>
  <c r="J44" i="1"/>
  <c r="I44" i="1"/>
  <c r="H44" i="1"/>
  <c r="AD43" i="1"/>
  <c r="AC43" i="1"/>
  <c r="Q43" i="1"/>
  <c r="P43" i="1"/>
  <c r="O43" i="1"/>
  <c r="J43" i="1"/>
  <c r="AF56" i="1" s="1"/>
  <c r="I43" i="1"/>
  <c r="H43" i="1"/>
  <c r="W34" i="1" s="1"/>
  <c r="Y34" i="1" s="1"/>
  <c r="AF42" i="1"/>
  <c r="AE42" i="1"/>
  <c r="AD42" i="1"/>
  <c r="AC42" i="1"/>
  <c r="Q42" i="1"/>
  <c r="P42" i="1"/>
  <c r="O42" i="1"/>
  <c r="J42" i="1"/>
  <c r="AF55" i="1" s="1"/>
  <c r="I42" i="1"/>
  <c r="AE55" i="1" s="1"/>
  <c r="H42" i="1"/>
  <c r="W33" i="1" s="1"/>
  <c r="Y33" i="1" s="1"/>
  <c r="Q41" i="1"/>
  <c r="P41" i="1"/>
  <c r="O41" i="1"/>
  <c r="J41" i="1"/>
  <c r="AF54" i="1" s="1"/>
  <c r="I41" i="1"/>
  <c r="AE54" i="1" s="1"/>
  <c r="H41" i="1"/>
  <c r="AD54" i="1" s="1"/>
  <c r="Q40" i="1"/>
  <c r="P40" i="1"/>
  <c r="AM29" i="1" s="1"/>
  <c r="O40" i="1"/>
  <c r="AL29" i="1" s="1"/>
  <c r="J40" i="1"/>
  <c r="I40" i="1"/>
  <c r="AD53" i="1" s="1"/>
  <c r="H40" i="1"/>
  <c r="AC53" i="1" s="1"/>
  <c r="AF39" i="1"/>
  <c r="AE39" i="1"/>
  <c r="Q39" i="1"/>
  <c r="P39" i="1"/>
  <c r="O39" i="1"/>
  <c r="Q38" i="1"/>
  <c r="P38" i="1"/>
  <c r="AM27" i="1" s="1"/>
  <c r="O38" i="1"/>
  <c r="O34" i="1" s="1"/>
  <c r="Q37" i="1"/>
  <c r="P37" i="1"/>
  <c r="O37" i="1"/>
  <c r="AL26" i="1" s="1"/>
  <c r="J37" i="1"/>
  <c r="I37" i="1"/>
  <c r="H37" i="1"/>
  <c r="AD36" i="1"/>
  <c r="AC36" i="1"/>
  <c r="Q36" i="1"/>
  <c r="P36" i="1"/>
  <c r="O36" i="1"/>
  <c r="J36" i="1"/>
  <c r="AF49" i="1" s="1"/>
  <c r="I36" i="1"/>
  <c r="H36" i="1"/>
  <c r="AM35" i="1"/>
  <c r="AL35" i="1"/>
  <c r="Q35" i="1"/>
  <c r="P35" i="1"/>
  <c r="O35" i="1"/>
  <c r="J35" i="1"/>
  <c r="AF48" i="1" s="1"/>
  <c r="I35" i="1"/>
  <c r="AE48" i="1" s="1"/>
  <c r="H35" i="1"/>
  <c r="U26" i="1" s="1"/>
  <c r="AM34" i="1"/>
  <c r="AL34" i="1"/>
  <c r="AF34" i="1"/>
  <c r="AE34" i="1"/>
  <c r="AD34" i="1"/>
  <c r="J34" i="1"/>
  <c r="I34" i="1"/>
  <c r="AD47" i="1" s="1"/>
  <c r="H34" i="1"/>
  <c r="AC47" i="1" s="1"/>
  <c r="AL33" i="1"/>
  <c r="AF33" i="1"/>
  <c r="Q33" i="1"/>
  <c r="P33" i="1"/>
  <c r="O33" i="1"/>
  <c r="AM32" i="1"/>
  <c r="AL32" i="1"/>
  <c r="AF32" i="1"/>
  <c r="AE32" i="1"/>
  <c r="Q32" i="1"/>
  <c r="P32" i="1"/>
  <c r="AM22" i="1" s="1"/>
  <c r="O32" i="1"/>
  <c r="AL22" i="1" s="1"/>
  <c r="AM31" i="1"/>
  <c r="AL31" i="1"/>
  <c r="Q31" i="1"/>
  <c r="Q30" i="1" s="1"/>
  <c r="P31" i="1"/>
  <c r="AM21" i="1" s="1"/>
  <c r="O31" i="1"/>
  <c r="AL21" i="1" s="1"/>
  <c r="AM30" i="1"/>
  <c r="AL30" i="1"/>
  <c r="P30" i="1"/>
  <c r="O30" i="1"/>
  <c r="AF29" i="1"/>
  <c r="AE29" i="1"/>
  <c r="AD29" i="1"/>
  <c r="AC29" i="1"/>
  <c r="AM28" i="1"/>
  <c r="AL28" i="1"/>
  <c r="U28" i="1"/>
  <c r="Y28" i="1" s="1"/>
  <c r="F28" i="1"/>
  <c r="AE25" i="1" s="1"/>
  <c r="E28" i="1"/>
  <c r="AF25" i="1" s="1"/>
  <c r="D28" i="1"/>
  <c r="AD25" i="1" s="1"/>
  <c r="U27" i="1"/>
  <c r="Y27" i="1" s="1"/>
  <c r="F27" i="1"/>
  <c r="E27" i="1"/>
  <c r="D27" i="1"/>
  <c r="AM26" i="1"/>
  <c r="J26" i="1"/>
  <c r="AF44" i="1" s="1"/>
  <c r="I26" i="1"/>
  <c r="AD44" i="1" s="1"/>
  <c r="H26" i="1"/>
  <c r="AC44" i="1" s="1"/>
  <c r="F26" i="1"/>
  <c r="E26" i="1"/>
  <c r="D26" i="1"/>
  <c r="AD23" i="1" s="1"/>
  <c r="AM25" i="1"/>
  <c r="AL25" i="1"/>
  <c r="Q25" i="1"/>
  <c r="P25" i="1"/>
  <c r="O25" i="1"/>
  <c r="J25" i="1"/>
  <c r="I25" i="1"/>
  <c r="H25" i="1"/>
  <c r="F25" i="1"/>
  <c r="E25" i="1"/>
  <c r="D25" i="1"/>
  <c r="AM24" i="1"/>
  <c r="AL24" i="1"/>
  <c r="AD24" i="1"/>
  <c r="AC24" i="1"/>
  <c r="Q24" i="1"/>
  <c r="P24" i="1"/>
  <c r="O24" i="1"/>
  <c r="J24" i="1"/>
  <c r="I24" i="1"/>
  <c r="H24" i="1"/>
  <c r="F24" i="1"/>
  <c r="E24" i="1"/>
  <c r="AC21" i="1" s="1"/>
  <c r="D24" i="1"/>
  <c r="AM23" i="1"/>
  <c r="AL23" i="1"/>
  <c r="AF23" i="1"/>
  <c r="AE23" i="1"/>
  <c r="Q23" i="1"/>
  <c r="P23" i="1"/>
  <c r="O23" i="1"/>
  <c r="J23" i="1"/>
  <c r="I23" i="1"/>
  <c r="H23" i="1"/>
  <c r="F23" i="1"/>
  <c r="AE20" i="1" s="1"/>
  <c r="AM46" i="1" s="1"/>
  <c r="E23" i="1"/>
  <c r="D23" i="1"/>
  <c r="AF22" i="1"/>
  <c r="AE22" i="1"/>
  <c r="AD22" i="1"/>
  <c r="AC22" i="1"/>
  <c r="Q22" i="1"/>
  <c r="Q20" i="1" s="1"/>
  <c r="P22" i="1"/>
  <c r="P20" i="1" s="1"/>
  <c r="AM19" i="1" s="1"/>
  <c r="O22" i="1"/>
  <c r="J22" i="1"/>
  <c r="AF40" i="1" s="1"/>
  <c r="I22" i="1"/>
  <c r="AE40" i="1" s="1"/>
  <c r="H22" i="1"/>
  <c r="AC40" i="1" s="1"/>
  <c r="F22" i="1"/>
  <c r="E22" i="1"/>
  <c r="AF19" i="1" s="1"/>
  <c r="AM45" i="1" s="1"/>
  <c r="AM44" i="1" s="1"/>
  <c r="D22" i="1"/>
  <c r="AF21" i="1"/>
  <c r="AE21" i="1"/>
  <c r="AD21" i="1"/>
  <c r="AL46" i="1" s="1"/>
  <c r="Q21" i="1"/>
  <c r="P21" i="1"/>
  <c r="O21" i="1"/>
  <c r="J21" i="1"/>
  <c r="I21" i="1"/>
  <c r="AD39" i="1" s="1"/>
  <c r="H21" i="1"/>
  <c r="AC39" i="1" s="1"/>
  <c r="F21" i="1"/>
  <c r="AE18" i="1" s="1"/>
  <c r="E21" i="1"/>
  <c r="E30" i="1" s="1"/>
  <c r="D21" i="1"/>
  <c r="AD18" i="1" s="1"/>
  <c r="AF20" i="1"/>
  <c r="AD20" i="1"/>
  <c r="AC20" i="1"/>
  <c r="X20" i="1"/>
  <c r="Y20" i="1" s="1"/>
  <c r="O20" i="1"/>
  <c r="AL19" i="1" s="1"/>
  <c r="F20" i="1"/>
  <c r="E20" i="1"/>
  <c r="D20" i="1"/>
  <c r="AE19" i="1"/>
  <c r="AD19" i="1"/>
  <c r="AC19" i="1"/>
  <c r="Q19" i="1"/>
  <c r="Q17" i="1" s="1"/>
  <c r="P19" i="1"/>
  <c r="O19" i="1"/>
  <c r="AL18" i="1"/>
  <c r="Q18" i="1"/>
  <c r="P18" i="1"/>
  <c r="AM17" i="1" s="1"/>
  <c r="O18" i="1"/>
  <c r="AL17" i="1" s="1"/>
  <c r="AD17" i="1"/>
  <c r="AC17" i="1"/>
  <c r="O17" i="1"/>
  <c r="V16" i="1"/>
  <c r="Y16" i="1" s="1"/>
  <c r="J16" i="1"/>
  <c r="I16" i="1"/>
  <c r="H16" i="1"/>
  <c r="AM15" i="1"/>
  <c r="V15" i="1"/>
  <c r="Y15" i="1" s="1"/>
  <c r="Q15" i="1"/>
  <c r="P15" i="1"/>
  <c r="AM16" i="1" s="1"/>
  <c r="O15" i="1"/>
  <c r="AL16" i="1" s="1"/>
  <c r="J15" i="1"/>
  <c r="AF35" i="1" s="1"/>
  <c r="I15" i="1"/>
  <c r="H15" i="1"/>
  <c r="AC35" i="1" s="1"/>
  <c r="F15" i="1"/>
  <c r="E15" i="1"/>
  <c r="D15" i="1"/>
  <c r="AF14" i="1"/>
  <c r="AE14" i="1"/>
  <c r="AD14" i="1"/>
  <c r="AC14" i="1"/>
  <c r="V14" i="1"/>
  <c r="Y14" i="1" s="1"/>
  <c r="Q14" i="1"/>
  <c r="P14" i="1"/>
  <c r="O14" i="1"/>
  <c r="AL15" i="1" s="1"/>
  <c r="J14" i="1"/>
  <c r="I14" i="1"/>
  <c r="H14" i="1"/>
  <c r="AC34" i="1" s="1"/>
  <c r="F14" i="1"/>
  <c r="E14" i="1"/>
  <c r="AC13" i="1" s="1"/>
  <c r="D14" i="1"/>
  <c r="AD13" i="1" s="1"/>
  <c r="AL13" i="1"/>
  <c r="AF13" i="1"/>
  <c r="AE13" i="1"/>
  <c r="Q13" i="1"/>
  <c r="P13" i="1"/>
  <c r="AM14" i="1" s="1"/>
  <c r="O13" i="1"/>
  <c r="AL14" i="1" s="1"/>
  <c r="J13" i="1"/>
  <c r="I13" i="1"/>
  <c r="AE33" i="1" s="1"/>
  <c r="H13" i="1"/>
  <c r="AC33" i="1" s="1"/>
  <c r="F13" i="1"/>
  <c r="E13" i="1"/>
  <c r="D13" i="1"/>
  <c r="AL12" i="1"/>
  <c r="Q12" i="1"/>
  <c r="P12" i="1"/>
  <c r="AM13" i="1" s="1"/>
  <c r="O12" i="1"/>
  <c r="J12" i="1"/>
  <c r="I12" i="1"/>
  <c r="AD32" i="1" s="1"/>
  <c r="H12" i="1"/>
  <c r="F12" i="1"/>
  <c r="E12" i="1"/>
  <c r="AC11" i="1" s="1"/>
  <c r="D12" i="1"/>
  <c r="AF11" i="1"/>
  <c r="AE11" i="1"/>
  <c r="AD11" i="1"/>
  <c r="Q11" i="1"/>
  <c r="P11" i="1"/>
  <c r="AM12" i="1" s="1"/>
  <c r="O11" i="1"/>
  <c r="J11" i="1"/>
  <c r="AF31" i="1" s="1"/>
  <c r="I11" i="1"/>
  <c r="AE31" i="1" s="1"/>
  <c r="H11" i="1"/>
  <c r="AC31" i="1" s="1"/>
  <c r="F11" i="1"/>
  <c r="AE10" i="1" s="1"/>
  <c r="E11" i="1"/>
  <c r="AF10" i="1" s="1"/>
  <c r="D11" i="1"/>
  <c r="AD10" i="1" s="1"/>
  <c r="AM10" i="1"/>
  <c r="AL10" i="1"/>
  <c r="U10" i="1"/>
  <c r="Y10" i="1" s="1"/>
  <c r="Q10" i="1"/>
  <c r="P10" i="1"/>
  <c r="AM11" i="1" s="1"/>
  <c r="O10" i="1"/>
  <c r="O8" i="1" s="1"/>
  <c r="J10" i="1"/>
  <c r="I10" i="1"/>
  <c r="H10" i="1"/>
  <c r="AC30" i="1" s="1"/>
  <c r="F10" i="1"/>
  <c r="E10" i="1"/>
  <c r="D10" i="1"/>
  <c r="AF9" i="1"/>
  <c r="AE9" i="1"/>
  <c r="AD9" i="1"/>
  <c r="AC9" i="1"/>
  <c r="U9" i="1"/>
  <c r="Y9" i="1" s="1"/>
  <c r="Q9" i="1"/>
  <c r="Q8" i="1" s="1"/>
  <c r="P9" i="1"/>
  <c r="O9" i="1"/>
  <c r="J9" i="1"/>
  <c r="I9" i="1"/>
  <c r="H9" i="1"/>
  <c r="H18" i="1" s="1"/>
  <c r="F9" i="1"/>
  <c r="E9" i="1"/>
  <c r="AM66" i="1" s="1"/>
  <c r="D9" i="1"/>
  <c r="D17" i="1" s="1"/>
  <c r="AF8" i="1"/>
  <c r="AE8" i="1"/>
  <c r="AD8" i="1"/>
  <c r="AC8" i="1"/>
  <c r="M4" i="1"/>
  <c r="T4" i="1" s="1"/>
  <c r="AI4" i="1" s="1"/>
  <c r="C4" i="1"/>
  <c r="M3" i="1"/>
  <c r="C3" i="1"/>
  <c r="AI2" i="1"/>
  <c r="AB2" i="1"/>
  <c r="C2" i="1"/>
  <c r="T2" i="1" s="1"/>
  <c r="AM9" i="1" l="1"/>
  <c r="O48" i="1"/>
  <c r="AL36" i="1" s="1"/>
  <c r="AE43" i="1"/>
  <c r="AF43" i="1"/>
  <c r="AD12" i="1"/>
  <c r="AL60" i="1" s="1"/>
  <c r="AL56" i="1" s="1"/>
  <c r="AC12" i="1"/>
  <c r="AF12" i="1"/>
  <c r="AM60" i="1" s="1"/>
  <c r="AM56" i="1" s="1"/>
  <c r="AM18" i="1"/>
  <c r="P17" i="1"/>
  <c r="W35" i="1"/>
  <c r="Y35" i="1" s="1"/>
  <c r="AE57" i="1"/>
  <c r="AD57" i="1"/>
  <c r="AC57" i="1"/>
  <c r="I39" i="1"/>
  <c r="V17" i="1"/>
  <c r="Y17" i="1" s="1"/>
  <c r="AE36" i="1"/>
  <c r="J18" i="1"/>
  <c r="AF28" i="1" s="1"/>
  <c r="AF36" i="1"/>
  <c r="AM33" i="1"/>
  <c r="AM20" i="1" s="1"/>
  <c r="P44" i="1"/>
  <c r="AF30" i="1"/>
  <c r="D30" i="1"/>
  <c r="AL9" i="1"/>
  <c r="F17" i="1"/>
  <c r="O64" i="1"/>
  <c r="AF57" i="1"/>
  <c r="AE30" i="1"/>
  <c r="AD30" i="1"/>
  <c r="Q27" i="1"/>
  <c r="O27" i="1"/>
  <c r="I18" i="1"/>
  <c r="AC28" i="1" s="1"/>
  <c r="J28" i="1"/>
  <c r="AD41" i="1"/>
  <c r="AC41" i="1"/>
  <c r="AE41" i="1"/>
  <c r="Y26" i="1"/>
  <c r="U25" i="1"/>
  <c r="Y25" i="1" s="1"/>
  <c r="AL44" i="1"/>
  <c r="Q34" i="1"/>
  <c r="AE12" i="1"/>
  <c r="AE24" i="1"/>
  <c r="AF24" i="1"/>
  <c r="AF16" i="1"/>
  <c r="AC16" i="1"/>
  <c r="E32" i="1"/>
  <c r="P54" i="1"/>
  <c r="AD35" i="1"/>
  <c r="AC23" i="1"/>
  <c r="F30" i="1"/>
  <c r="AE17" i="1"/>
  <c r="AF17" i="1"/>
  <c r="AF41" i="1"/>
  <c r="Q64" i="1"/>
  <c r="AM43" i="1"/>
  <c r="AM40" i="1" s="1"/>
  <c r="AM48" i="1" s="1"/>
  <c r="V12" i="1"/>
  <c r="I28" i="1"/>
  <c r="H46" i="1"/>
  <c r="AC18" i="1"/>
  <c r="AE53" i="1"/>
  <c r="AC61" i="1"/>
  <c r="AB4" i="1"/>
  <c r="AE44" i="1"/>
  <c r="P8" i="1"/>
  <c r="P27" i="1" s="1"/>
  <c r="AC10" i="1"/>
  <c r="W13" i="1"/>
  <c r="AF18" i="1"/>
  <c r="AD31" i="1"/>
  <c r="X38" i="1"/>
  <c r="AC48" i="1"/>
  <c r="AL43" i="1" s="1"/>
  <c r="AL40" i="1" s="1"/>
  <c r="AC55" i="1"/>
  <c r="AE61" i="1"/>
  <c r="AL11" i="1"/>
  <c r="H28" i="1"/>
  <c r="AE35" i="1"/>
  <c r="AL66" i="1"/>
  <c r="AC25" i="1"/>
  <c r="V32" i="1"/>
  <c r="X21" i="1"/>
  <c r="AD40" i="1"/>
  <c r="AD48" i="1"/>
  <c r="AD55" i="1"/>
  <c r="AF61" i="1"/>
  <c r="H39" i="1"/>
  <c r="W31" i="1"/>
  <c r="AF53" i="1"/>
  <c r="M2" i="1"/>
  <c r="U8" i="1"/>
  <c r="E17" i="1"/>
  <c r="AL27" i="1"/>
  <c r="AL20" i="1" s="1"/>
  <c r="AC32" i="1"/>
  <c r="AD33" i="1"/>
  <c r="AD60" i="1"/>
  <c r="J39" i="1"/>
  <c r="I46" i="1"/>
  <c r="P34" i="1"/>
  <c r="P64" i="1" l="1"/>
  <c r="Y8" i="1"/>
  <c r="U7" i="1"/>
  <c r="AL37" i="1"/>
  <c r="AL48" i="1"/>
  <c r="Y38" i="1"/>
  <c r="X37" i="1"/>
  <c r="Y37" i="1" s="1"/>
  <c r="V23" i="1"/>
  <c r="Y12" i="1"/>
  <c r="V30" i="1"/>
  <c r="Y30" i="1" s="1"/>
  <c r="Y32" i="1"/>
  <c r="AC59" i="1"/>
  <c r="W12" i="1"/>
  <c r="W23" i="1" s="1"/>
  <c r="Y13" i="1"/>
  <c r="W32" i="1"/>
  <c r="AE7" i="1"/>
  <c r="AD16" i="1"/>
  <c r="D32" i="1"/>
  <c r="W30" i="1"/>
  <c r="Y31" i="1"/>
  <c r="H30" i="1"/>
  <c r="AC27" i="1" s="1"/>
  <c r="AC38" i="1"/>
  <c r="AE16" i="1"/>
  <c r="F32" i="1"/>
  <c r="O66" i="1"/>
  <c r="AM37" i="1"/>
  <c r="AD38" i="1"/>
  <c r="I30" i="1"/>
  <c r="AE38" i="1"/>
  <c r="Y21" i="1"/>
  <c r="X19" i="1"/>
  <c r="P66" i="1"/>
  <c r="P69" i="1" s="1"/>
  <c r="J30" i="1"/>
  <c r="AF27" i="1" s="1"/>
  <c r="AF38" i="1"/>
  <c r="AE28" i="1"/>
  <c r="AD28" i="1"/>
  <c r="AE59" i="1"/>
  <c r="AD59" i="1"/>
  <c r="H50" i="1"/>
  <c r="AC52" i="1"/>
  <c r="Q66" i="1"/>
  <c r="Q69" i="1" s="1"/>
  <c r="AF59" i="1"/>
  <c r="AC6" i="1"/>
  <c r="I54" i="1"/>
  <c r="AF7" i="1"/>
  <c r="AC7" i="1"/>
  <c r="I50" i="1"/>
  <c r="AD52" i="1"/>
  <c r="AE52" i="1"/>
  <c r="J50" i="1"/>
  <c r="AF52" i="1"/>
  <c r="AD7" i="1"/>
  <c r="AF46" i="1" l="1"/>
  <c r="J52" i="1"/>
  <c r="Y19" i="1"/>
  <c r="X23" i="1"/>
  <c r="H54" i="1"/>
  <c r="AD6" i="1"/>
  <c r="AC46" i="1"/>
  <c r="AC62" i="1" s="1"/>
  <c r="H52" i="1"/>
  <c r="AD62" i="1"/>
  <c r="AL55" i="1"/>
  <c r="AL51" i="1" s="1"/>
  <c r="AL61" i="1" s="1"/>
  <c r="AL63" i="1" s="1"/>
  <c r="AL68" i="1" s="1"/>
  <c r="O69" i="1"/>
  <c r="W41" i="1"/>
  <c r="V41" i="1"/>
  <c r="W43" i="1" s="1"/>
  <c r="AF62" i="1"/>
  <c r="AD46" i="1"/>
  <c r="Y42" i="1"/>
  <c r="I52" i="1"/>
  <c r="AE46" i="1"/>
  <c r="AE6" i="1"/>
  <c r="AE62" i="1" s="1"/>
  <c r="J54" i="1"/>
  <c r="V42" i="1"/>
  <c r="AD27" i="1"/>
  <c r="AE27" i="1"/>
  <c r="U23" i="1"/>
  <c r="Y7" i="1"/>
  <c r="Y23" i="1" s="1"/>
  <c r="AF6" i="1"/>
  <c r="AM55" i="1"/>
  <c r="AM51" i="1" s="1"/>
  <c r="AM61" i="1" s="1"/>
  <c r="AM63" i="1" s="1"/>
  <c r="AM68" i="1" s="1"/>
  <c r="X41" i="1" l="1"/>
  <c r="X43" i="1" s="1"/>
  <c r="X42" i="1"/>
  <c r="U41" i="1"/>
  <c r="U42" i="1"/>
  <c r="U43" i="1" l="1"/>
  <c r="Y41" i="1"/>
  <c r="Y43" i="1" s="1"/>
</calcChain>
</file>

<file path=xl/sharedStrings.xml><?xml version="1.0" encoding="utf-8"?>
<sst xmlns="http://schemas.openxmlformats.org/spreadsheetml/2006/main" count="276" uniqueCount="157">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</sst>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90A4B6D2-BE71-4BCC-8C75-6A225A1EBCB4}"/>
    <cellStyle name="Normal" xfId="0" builtinId="0"/>
    <cellStyle name="Normal 2 2" xfId="2" xr:uid="{5B03B6F8-B818-4C5B-BE41-7FD5874FB4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8</xdr:col>
      <xdr:colOff>990600</xdr:colOff>
      <xdr:row>61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6AC9A1-8D7D-463E-9872-1413536026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039475"/>
          <a:ext cx="10420350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LA\Desktop\Informacion%20financiera\Cuenta%20Publica%20Consolidada\Anuales%202025\Integraci&#243;n%20Paramunicipal_2025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2025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3274484.41</v>
          </cell>
        </row>
        <row r="11">
          <cell r="E11">
            <v>0</v>
          </cell>
          <cell r="F11">
            <v>0</v>
          </cell>
          <cell r="G11">
            <v>483.79</v>
          </cell>
        </row>
        <row r="12">
          <cell r="E12">
            <v>594428.5</v>
          </cell>
          <cell r="F12">
            <v>511369</v>
          </cell>
          <cell r="G12">
            <v>376009.43</v>
          </cell>
        </row>
        <row r="13">
          <cell r="E13">
            <v>4036803.8200000003</v>
          </cell>
          <cell r="F13">
            <v>3426551.51</v>
          </cell>
          <cell r="G13">
            <v>32840.959999999999</v>
          </cell>
        </row>
        <row r="15">
          <cell r="E15">
            <v>279454.94</v>
          </cell>
          <cell r="F15">
            <v>791448.89</v>
          </cell>
        </row>
        <row r="16">
          <cell r="E16">
            <v>7290057.9000000004</v>
          </cell>
          <cell r="F16">
            <v>8190453.4399999995</v>
          </cell>
          <cell r="G16">
            <v>7880677.0699999994</v>
          </cell>
        </row>
        <row r="17">
          <cell r="G17">
            <v>16.760000000000002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7858134.7400000002</v>
          </cell>
          <cell r="F28">
            <v>7837797.3099999996</v>
          </cell>
          <cell r="G28">
            <v>8130057.3699999992</v>
          </cell>
        </row>
        <row r="29">
          <cell r="E29">
            <v>1279749.52</v>
          </cell>
          <cell r="F29">
            <v>1023110.5900000001</v>
          </cell>
          <cell r="G29">
            <v>946985.32000000007</v>
          </cell>
        </row>
        <row r="30">
          <cell r="E30">
            <v>3352644.2600000002</v>
          </cell>
          <cell r="F30">
            <v>3006192</v>
          </cell>
          <cell r="G30">
            <v>2994688.91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8436</v>
          </cell>
          <cell r="F35">
            <v>2837</v>
          </cell>
          <cell r="G35">
            <v>3863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24080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46826.01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1995.88</v>
          </cell>
          <cell r="G57">
            <v>46826.01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939086.89</v>
          </cell>
          <cell r="F74">
            <v>1454504.5599999998</v>
          </cell>
          <cell r="G74">
            <v>506342.87000000005</v>
          </cell>
        </row>
        <row r="75">
          <cell r="E75">
            <v>2347414.67</v>
          </cell>
          <cell r="F75">
            <v>2317262.4700000002</v>
          </cell>
          <cell r="G75">
            <v>2164479.39</v>
          </cell>
        </row>
        <row r="76">
          <cell r="E76">
            <v>0</v>
          </cell>
          <cell r="F76">
            <v>0</v>
          </cell>
          <cell r="G76">
            <v>3044.81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5916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</row>
        <row r="88">
          <cell r="E88">
            <v>4714886.7799999993</v>
          </cell>
          <cell r="F88">
            <v>4636651.8100000005</v>
          </cell>
          <cell r="G88">
            <v>4482084.25</v>
          </cell>
        </row>
        <row r="89">
          <cell r="E89">
            <v>237001.81</v>
          </cell>
          <cell r="F89">
            <v>237001.81</v>
          </cell>
          <cell r="G89">
            <v>237001.81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815340.69000000006</v>
          </cell>
          <cell r="F102">
            <v>830175</v>
          </cell>
          <cell r="G102">
            <v>677502.36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19770.77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72709.320000000007</v>
          </cell>
          <cell r="G108">
            <v>61648.84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-298219.36000000004</v>
          </cell>
          <cell r="F133">
            <v>1023810.0599999998</v>
          </cell>
          <cell r="G133">
            <v>151306.19</v>
          </cell>
        </row>
        <row r="134">
          <cell r="E134">
            <v>3843928.65</v>
          </cell>
          <cell r="F134">
            <v>2803731.58</v>
          </cell>
          <cell r="G134">
            <v>2587501.0499999998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-401638.16</v>
          </cell>
          <cell r="G137">
            <v>-401638.16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00C7-B0F9-4E1F-8A24-7A6618347341}">
  <sheetPr>
    <pageSetUpPr fitToPage="1"/>
  </sheetPr>
  <dimension ref="A1:AM72"/>
  <sheetViews>
    <sheetView showGridLines="0" tabSelected="1" topLeftCell="A31" zoomScaleNormal="100" workbookViewId="0">
      <selection activeCell="G67" sqref="G67"/>
    </sheetView>
  </sheetViews>
  <sheetFormatPr baseColWidth="10" defaultRowHeight="13.8"/>
  <cols>
    <col min="1" max="2" width="2" style="89" customWidth="1"/>
    <col min="3" max="3" width="43.3984375" style="117" customWidth="1"/>
    <col min="4" max="4" width="15.3984375" style="35" bestFit="1" customWidth="1"/>
    <col min="5" max="5" width="15.8984375" style="35" bestFit="1" customWidth="1"/>
    <col min="6" max="6" width="15.59765625" style="35" hidden="1" customWidth="1"/>
    <col min="7" max="7" width="50.8984375" style="40" customWidth="1"/>
    <col min="8" max="9" width="15.8984375" style="40" customWidth="1"/>
    <col min="10" max="10" width="16" style="40" hidden="1" customWidth="1"/>
    <col min="11" max="11" width="5.59765625" style="40" customWidth="1"/>
    <col min="12" max="12" width="5.09765625" style="89" hidden="1" customWidth="1"/>
    <col min="13" max="13" width="2.3984375" style="40" hidden="1" customWidth="1"/>
    <col min="14" max="14" width="56.8984375" style="40" hidden="1" customWidth="1"/>
    <col min="15" max="15" width="17.3984375" style="40" hidden="1" customWidth="1"/>
    <col min="16" max="16" width="16" style="40" hidden="1" customWidth="1"/>
    <col min="17" max="17" width="17.09765625" style="40" hidden="1" customWidth="1"/>
    <col min="18" max="18" width="6.3984375" style="40" hidden="1" customWidth="1"/>
    <col min="19" max="19" width="5.8984375" style="89" hidden="1" customWidth="1"/>
    <col min="20" max="20" width="53.3984375" style="40" hidden="1" customWidth="1"/>
    <col min="21" max="24" width="20.09765625" style="40" hidden="1" customWidth="1"/>
    <col min="25" max="25" width="16.09765625" style="40" hidden="1" customWidth="1"/>
    <col min="26" max="26" width="7.09765625" style="40" hidden="1" customWidth="1"/>
    <col min="27" max="27" width="5.8984375" style="89" hidden="1" customWidth="1"/>
    <col min="28" max="28" width="50.8984375" style="40" hidden="1" customWidth="1"/>
    <col min="29" max="29" width="15.09765625" style="40" hidden="1" customWidth="1"/>
    <col min="30" max="30" width="14.8984375" style="40" hidden="1" customWidth="1"/>
    <col min="31" max="31" width="15.09765625" style="40" hidden="1" customWidth="1"/>
    <col min="32" max="32" width="15.3984375" style="40" hidden="1" customWidth="1"/>
    <col min="33" max="33" width="7.09765625" style="40" hidden="1" customWidth="1"/>
    <col min="34" max="34" width="7.09765625" style="89" hidden="1" customWidth="1"/>
    <col min="35" max="36" width="1.8984375" style="40" hidden="1" customWidth="1"/>
    <col min="37" max="37" width="57.59765625" style="40" hidden="1" customWidth="1"/>
    <col min="38" max="38" width="15.09765625" style="40" hidden="1" customWidth="1"/>
    <col min="39" max="39" width="15.59765625" style="40" hidden="1" customWidth="1"/>
  </cols>
  <sheetData>
    <row r="1" spans="1:39" ht="1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>
      <c r="A2" s="1"/>
      <c r="B2" s="1"/>
      <c r="C2" s="161" t="str">
        <f>+'[1]31120'!B1</f>
        <v>3.1.1.2.0 Entidades Paraestatales y Fideicomisos No Empresariales y No Financieros</v>
      </c>
      <c r="D2" s="162"/>
      <c r="E2" s="162"/>
      <c r="F2" s="162"/>
      <c r="G2" s="162"/>
      <c r="H2" s="162"/>
      <c r="I2" s="162"/>
      <c r="J2" s="5"/>
      <c r="K2" s="2"/>
      <c r="L2" s="1"/>
      <c r="M2" s="161" t="str">
        <f>+C2</f>
        <v>3.1.1.2.0 Entidades Paraestatales y Fideicomisos No Empresariales y No Financieros</v>
      </c>
      <c r="N2" s="162"/>
      <c r="O2" s="162"/>
      <c r="P2" s="163"/>
      <c r="Q2" s="7"/>
      <c r="R2" s="2"/>
      <c r="S2" s="1"/>
      <c r="T2" s="164" t="str">
        <f>+C2</f>
        <v>3.1.1.2.0 Entidades Paraestatales y Fideicomisos No Empresariales y No Financieros</v>
      </c>
      <c r="U2" s="165"/>
      <c r="V2" s="165"/>
      <c r="W2" s="165"/>
      <c r="X2" s="165"/>
      <c r="Y2" s="166"/>
      <c r="Z2" s="2"/>
      <c r="AA2" s="1"/>
      <c r="AB2" s="161" t="str">
        <f>+C2</f>
        <v>3.1.1.2.0 Entidades Paraestatales y Fideicomisos No Empresariales y No Financieros</v>
      </c>
      <c r="AC2" s="162"/>
      <c r="AD2" s="162"/>
      <c r="AE2" s="4"/>
      <c r="AF2" s="6"/>
      <c r="AG2" s="2"/>
      <c r="AH2" s="1"/>
      <c r="AI2" s="161" t="str">
        <f>+C2</f>
        <v>3.1.1.2.0 Entidades Paraestatales y Fideicomisos No Empresariales y No Financieros</v>
      </c>
      <c r="AJ2" s="162"/>
      <c r="AK2" s="162"/>
      <c r="AL2" s="162"/>
      <c r="AM2" s="163"/>
    </row>
    <row r="3" spans="1:39">
      <c r="A3" s="1"/>
      <c r="B3" s="1"/>
      <c r="C3" s="149" t="str">
        <f>+'[1]31120'!B68</f>
        <v>Estado de Situación Financiera</v>
      </c>
      <c r="D3" s="150"/>
      <c r="E3" s="150"/>
      <c r="F3" s="150"/>
      <c r="G3" s="150"/>
      <c r="H3" s="150"/>
      <c r="I3" s="150"/>
      <c r="J3" s="8"/>
      <c r="K3" s="2"/>
      <c r="L3" s="1"/>
      <c r="M3" s="149" t="str">
        <f>+'[1]31120'!B2</f>
        <v>Estado de Actividades</v>
      </c>
      <c r="N3" s="150"/>
      <c r="O3" s="150"/>
      <c r="P3" s="151"/>
      <c r="Q3" s="9"/>
      <c r="R3" s="2"/>
      <c r="S3" s="1"/>
      <c r="T3" s="167" t="s">
        <v>0</v>
      </c>
      <c r="U3" s="168"/>
      <c r="V3" s="168"/>
      <c r="W3" s="168"/>
      <c r="X3" s="168"/>
      <c r="Y3" s="169"/>
      <c r="Z3" s="2"/>
      <c r="AA3" s="1"/>
      <c r="AB3" s="149" t="s">
        <v>1</v>
      </c>
      <c r="AC3" s="150"/>
      <c r="AD3" s="150"/>
      <c r="AE3" s="10"/>
      <c r="AF3" s="11"/>
      <c r="AG3" s="2"/>
      <c r="AH3" s="1"/>
      <c r="AI3" s="149" t="s">
        <v>2</v>
      </c>
      <c r="AJ3" s="150"/>
      <c r="AK3" s="150"/>
      <c r="AL3" s="150"/>
      <c r="AM3" s="151"/>
    </row>
    <row r="4" spans="1:39" ht="15">
      <c r="A4" s="1"/>
      <c r="B4" s="1"/>
      <c r="C4" s="149" t="str">
        <f>+'[1]31120'!B69</f>
        <v>Al 31 de Diciembre de 2025</v>
      </c>
      <c r="D4" s="150"/>
      <c r="E4" s="150"/>
      <c r="F4" s="150"/>
      <c r="G4" s="150"/>
      <c r="H4" s="150"/>
      <c r="I4" s="150"/>
      <c r="J4" s="8"/>
      <c r="K4" s="2"/>
      <c r="L4" s="1"/>
      <c r="M4" s="149" t="str">
        <f>+'[1]31120'!B3</f>
        <v>Del 01 de Enero al 31 de Diciembre de 2025</v>
      </c>
      <c r="N4" s="150"/>
      <c r="O4" s="150"/>
      <c r="P4" s="151"/>
      <c r="Q4" s="9"/>
      <c r="R4" s="2"/>
      <c r="S4" s="1"/>
      <c r="T4" s="152" t="str">
        <f>+M4</f>
        <v>Del 01 de Enero al 31 de Diciembre de 2025</v>
      </c>
      <c r="U4" s="153"/>
      <c r="V4" s="153"/>
      <c r="W4" s="153"/>
      <c r="X4" s="153"/>
      <c r="Y4" s="154"/>
      <c r="Z4" s="2"/>
      <c r="AA4" s="12"/>
      <c r="AB4" s="149" t="str">
        <f>+M4</f>
        <v>Del 01 de Enero al 31 de Diciembre de 2025</v>
      </c>
      <c r="AC4" s="150"/>
      <c r="AD4" s="150"/>
      <c r="AE4" s="10"/>
      <c r="AF4" s="11"/>
      <c r="AG4" s="2"/>
      <c r="AH4" s="1"/>
      <c r="AI4" s="149" t="str">
        <f>+T4</f>
        <v>Del 01 de Enero al 31 de Diciembre de 2025</v>
      </c>
      <c r="AJ4" s="150"/>
      <c r="AK4" s="150"/>
      <c r="AL4" s="150"/>
      <c r="AM4" s="151"/>
    </row>
    <row r="5" spans="1:39" ht="30.6" customHeight="1">
      <c r="A5" s="12"/>
      <c r="B5" s="12"/>
      <c r="C5" s="155"/>
      <c r="D5" s="156"/>
      <c r="E5" s="156"/>
      <c r="F5" s="156"/>
      <c r="G5" s="156"/>
      <c r="H5" s="156"/>
      <c r="I5" s="156"/>
      <c r="J5" s="14"/>
      <c r="K5" s="15"/>
      <c r="L5" s="12"/>
      <c r="M5" s="155"/>
      <c r="N5" s="156"/>
      <c r="O5" s="156"/>
      <c r="P5" s="157"/>
      <c r="Q5" s="17"/>
      <c r="R5" s="15"/>
      <c r="S5" s="12"/>
      <c r="T5" s="18" t="s">
        <v>3</v>
      </c>
      <c r="U5" s="19" t="s">
        <v>4</v>
      </c>
      <c r="V5" s="19" t="s">
        <v>5</v>
      </c>
      <c r="W5" s="19" t="s">
        <v>6</v>
      </c>
      <c r="X5" s="19" t="s">
        <v>7</v>
      </c>
      <c r="Y5" s="19" t="s">
        <v>8</v>
      </c>
      <c r="Z5" s="15"/>
      <c r="AA5" s="1"/>
      <c r="AB5" s="155"/>
      <c r="AC5" s="156"/>
      <c r="AD5" s="156"/>
      <c r="AE5" s="13"/>
      <c r="AF5" s="16"/>
      <c r="AG5" s="15"/>
      <c r="AH5" s="12"/>
      <c r="AI5" s="158"/>
      <c r="AJ5" s="159"/>
      <c r="AK5" s="159"/>
      <c r="AL5" s="159"/>
      <c r="AM5" s="160"/>
    </row>
    <row r="6" spans="1:39" ht="15">
      <c r="A6" s="20">
        <v>1000</v>
      </c>
      <c r="B6" s="20">
        <v>2000</v>
      </c>
      <c r="C6" s="21" t="s">
        <v>9</v>
      </c>
      <c r="D6" s="22">
        <v>2025</v>
      </c>
      <c r="E6" s="22">
        <v>2024</v>
      </c>
      <c r="F6" s="22">
        <v>2017</v>
      </c>
      <c r="G6" s="23" t="s">
        <v>10</v>
      </c>
      <c r="H6" s="22">
        <v>2025</v>
      </c>
      <c r="I6" s="22">
        <v>2024</v>
      </c>
      <c r="J6" s="24">
        <v>2017</v>
      </c>
      <c r="K6" s="22"/>
      <c r="L6" s="25"/>
      <c r="M6" s="26"/>
      <c r="N6" s="27"/>
      <c r="O6" s="22">
        <v>2022</v>
      </c>
      <c r="P6" s="28">
        <v>2021</v>
      </c>
      <c r="Q6" s="28">
        <v>2017</v>
      </c>
      <c r="R6" s="2"/>
      <c r="S6" s="1"/>
      <c r="T6" s="29"/>
      <c r="U6" s="30"/>
      <c r="V6" s="30"/>
      <c r="W6" s="30"/>
      <c r="X6" s="30"/>
      <c r="Y6" s="31"/>
      <c r="Z6" s="2"/>
      <c r="AA6" s="20">
        <v>1000</v>
      </c>
      <c r="AB6" s="32" t="s">
        <v>9</v>
      </c>
      <c r="AC6" s="33">
        <f>IF(E32&gt;D32,E32-D32,0)</f>
        <v>407030.50000000093</v>
      </c>
      <c r="AD6" s="34">
        <f>IF(D32&gt;E32,D32-E32,0)</f>
        <v>0</v>
      </c>
      <c r="AE6" s="33">
        <f>IF(F32&gt;E32,F32-E32,0)</f>
        <v>0</v>
      </c>
      <c r="AF6" s="34">
        <f>IF(E32&gt;F32,E32-F32,0)</f>
        <v>1252467.5200000005</v>
      </c>
      <c r="AG6" s="2"/>
      <c r="AH6" s="1"/>
      <c r="AI6" s="145" t="s">
        <v>3</v>
      </c>
      <c r="AJ6" s="146"/>
      <c r="AK6" s="146"/>
      <c r="AL6" s="22">
        <v>2022</v>
      </c>
      <c r="AM6" s="28">
        <v>2021</v>
      </c>
    </row>
    <row r="7" spans="1:39">
      <c r="A7" s="20"/>
      <c r="B7" s="20"/>
      <c r="C7" s="21"/>
      <c r="G7" s="23"/>
      <c r="H7" s="36"/>
      <c r="I7" s="37"/>
      <c r="J7" s="37"/>
      <c r="K7" s="36"/>
      <c r="L7" s="20">
        <v>4000</v>
      </c>
      <c r="M7" s="38" t="s">
        <v>11</v>
      </c>
      <c r="N7" s="39"/>
      <c r="P7" s="41"/>
      <c r="Q7" s="41"/>
      <c r="R7" s="2"/>
      <c r="S7" s="42">
        <v>900001</v>
      </c>
      <c r="T7" s="32" t="s">
        <v>12</v>
      </c>
      <c r="U7" s="43">
        <f>SUM(U8:U10)</f>
        <v>3729356.6599999997</v>
      </c>
      <c r="V7" s="44"/>
      <c r="W7" s="44"/>
      <c r="X7" s="43"/>
      <c r="Y7" s="45">
        <f>SUM(U7:X7)</f>
        <v>3729356.6599999997</v>
      </c>
      <c r="Z7" s="2"/>
      <c r="AA7" s="20">
        <v>1100</v>
      </c>
      <c r="AB7" s="46" t="s">
        <v>13</v>
      </c>
      <c r="AC7" s="47">
        <f>IF(E17&gt;D17,E17-D17,0)</f>
        <v>485265.4700000002</v>
      </c>
      <c r="AD7" s="48">
        <f>IF(D17&gt;E17,D17-E17,0)</f>
        <v>0</v>
      </c>
      <c r="AE7" s="47">
        <f>IF(F17&gt;E17,F17-E17,0)</f>
        <v>0</v>
      </c>
      <c r="AF7" s="48">
        <f>IF(E17&gt;F17,E17-F17,0)</f>
        <v>1097899.96</v>
      </c>
      <c r="AG7" s="2"/>
      <c r="AH7" s="1"/>
      <c r="AI7" s="49"/>
      <c r="AJ7" s="50"/>
      <c r="AK7" s="51"/>
      <c r="AL7" s="52"/>
      <c r="AM7" s="53"/>
    </row>
    <row r="8" spans="1:39">
      <c r="A8" s="20">
        <v>1100</v>
      </c>
      <c r="B8" s="20">
        <v>2100</v>
      </c>
      <c r="C8" s="54" t="s">
        <v>13</v>
      </c>
      <c r="G8" s="23" t="s">
        <v>14</v>
      </c>
      <c r="H8" s="55"/>
      <c r="I8" s="56"/>
      <c r="J8" s="57"/>
      <c r="K8" s="58"/>
      <c r="L8" s="20">
        <v>4100</v>
      </c>
      <c r="M8" s="59" t="s">
        <v>15</v>
      </c>
      <c r="N8" s="60"/>
      <c r="O8" s="55">
        <f>SUM(O9:O15)</f>
        <v>4631232.32</v>
      </c>
      <c r="P8" s="56">
        <f>SUM(P9:P15)</f>
        <v>3937920.51</v>
      </c>
      <c r="Q8" s="56">
        <f>SUM(Q9:Q16)</f>
        <v>3683818.5900000003</v>
      </c>
      <c r="R8" s="2"/>
      <c r="S8" s="61">
        <v>3110</v>
      </c>
      <c r="T8" s="62" t="s">
        <v>16</v>
      </c>
      <c r="U8" s="63">
        <f>+I35</f>
        <v>2763371.1799999997</v>
      </c>
      <c r="V8" s="44"/>
      <c r="W8" s="44"/>
      <c r="X8" s="44"/>
      <c r="Y8" s="64">
        <f>SUM(U8:X8)</f>
        <v>2763371.1799999997</v>
      </c>
      <c r="Z8" s="2"/>
      <c r="AA8" s="61">
        <v>1110</v>
      </c>
      <c r="AB8" s="62" t="s">
        <v>17</v>
      </c>
      <c r="AC8" s="65">
        <f t="shared" ref="AC8:AC14" si="0">IF(E9&gt;D9,E9-D9,0)</f>
        <v>515417.66999999981</v>
      </c>
      <c r="AD8" s="66">
        <f t="shared" ref="AD8:AD14" si="1">IF(D9&gt;E9,D9-E9,0)</f>
        <v>0</v>
      </c>
      <c r="AE8" s="65">
        <f t="shared" ref="AE8:AE14" si="2">IF(F9&gt;E9,F9-E9,0)</f>
        <v>0</v>
      </c>
      <c r="AF8" s="66">
        <f t="shared" ref="AF8:AF14" si="3">IF(E9&gt;F9,E9-F9,0)</f>
        <v>948161.68999999971</v>
      </c>
      <c r="AG8" s="2"/>
      <c r="AH8" s="1"/>
      <c r="AI8" s="67" t="s">
        <v>18</v>
      </c>
      <c r="AJ8" s="50"/>
      <c r="AK8" s="68"/>
      <c r="AL8" s="69"/>
      <c r="AM8" s="70"/>
    </row>
    <row r="9" spans="1:39" ht="15">
      <c r="A9" s="61">
        <v>1110</v>
      </c>
      <c r="B9" s="61">
        <v>2110</v>
      </c>
      <c r="C9" s="71" t="s">
        <v>17</v>
      </c>
      <c r="D9" s="72">
        <f>+'[1]31120'!E74</f>
        <v>939086.89</v>
      </c>
      <c r="E9" s="72">
        <f>+'[1]31120'!F74</f>
        <v>1454504.5599999998</v>
      </c>
      <c r="F9" s="72">
        <f>+'[1]31120'!G74</f>
        <v>506342.87000000005</v>
      </c>
      <c r="G9" s="73" t="s">
        <v>19</v>
      </c>
      <c r="H9" s="72">
        <f>+'[1]31120'!E102</f>
        <v>815340.69000000006</v>
      </c>
      <c r="I9" s="74">
        <f>+'[1]31120'!F102</f>
        <v>830175</v>
      </c>
      <c r="J9" s="74">
        <f>+'[1]31120'!G102</f>
        <v>677502.36</v>
      </c>
      <c r="K9" s="72"/>
      <c r="L9" s="61">
        <v>4110</v>
      </c>
      <c r="M9" s="75"/>
      <c r="N9" s="76" t="s">
        <v>20</v>
      </c>
      <c r="O9" s="72">
        <f>+'[1]31120'!E7</f>
        <v>0</v>
      </c>
      <c r="P9" s="74">
        <f>+'[1]31120'!F7</f>
        <v>0</v>
      </c>
      <c r="Q9" s="74">
        <f>+'[1]31120'!G7</f>
        <v>0</v>
      </c>
      <c r="R9" s="2"/>
      <c r="S9" s="61">
        <v>3120</v>
      </c>
      <c r="T9" s="62" t="s">
        <v>21</v>
      </c>
      <c r="U9" s="63">
        <f t="shared" ref="U9:U10" si="4">+I36</f>
        <v>0</v>
      </c>
      <c r="V9" s="44"/>
      <c r="W9" s="44"/>
      <c r="X9" s="44"/>
      <c r="Y9" s="64">
        <f>SUM(U9:X9)</f>
        <v>0</v>
      </c>
      <c r="Z9" s="2"/>
      <c r="AA9" s="61">
        <v>1120</v>
      </c>
      <c r="AB9" s="62" t="s">
        <v>22</v>
      </c>
      <c r="AC9" s="65">
        <f t="shared" si="0"/>
        <v>0</v>
      </c>
      <c r="AD9" s="66">
        <f t="shared" si="1"/>
        <v>30152.199999999721</v>
      </c>
      <c r="AE9" s="65">
        <f t="shared" si="2"/>
        <v>0</v>
      </c>
      <c r="AF9" s="66">
        <f t="shared" si="3"/>
        <v>152783.08000000007</v>
      </c>
      <c r="AG9" s="2"/>
      <c r="AH9" s="1"/>
      <c r="AI9" s="49"/>
      <c r="AJ9" s="68" t="s">
        <v>23</v>
      </c>
      <c r="AK9" s="68"/>
      <c r="AL9" s="43">
        <f>SUM(AL10:AL19)</f>
        <v>12200745.16</v>
      </c>
      <c r="AM9" s="45">
        <f>SUM(AM10:AM19)</f>
        <v>12919822.84</v>
      </c>
    </row>
    <row r="10" spans="1:39">
      <c r="A10" s="61">
        <v>1120</v>
      </c>
      <c r="B10" s="61">
        <v>2120</v>
      </c>
      <c r="C10" s="71" t="s">
        <v>22</v>
      </c>
      <c r="D10" s="72">
        <f>+'[1]31120'!E75</f>
        <v>2347414.67</v>
      </c>
      <c r="E10" s="72">
        <f>+'[1]31120'!F75</f>
        <v>2317262.4700000002</v>
      </c>
      <c r="F10" s="72">
        <f>+'[1]31120'!G75</f>
        <v>2164479.39</v>
      </c>
      <c r="G10" s="73" t="s">
        <v>24</v>
      </c>
      <c r="H10" s="72">
        <f>+'[1]31120'!E103</f>
        <v>13825</v>
      </c>
      <c r="I10" s="74">
        <f>+'[1]31120'!F103</f>
        <v>13825</v>
      </c>
      <c r="J10" s="74">
        <f>+'[1]31120'!G103</f>
        <v>13825</v>
      </c>
      <c r="K10" s="72"/>
      <c r="L10" s="61">
        <v>4120</v>
      </c>
      <c r="M10" s="75"/>
      <c r="N10" s="76" t="s">
        <v>25</v>
      </c>
      <c r="O10" s="72">
        <f>+'[1]31120'!E8</f>
        <v>0</v>
      </c>
      <c r="P10" s="74">
        <f>+'[1]31120'!F8</f>
        <v>0</v>
      </c>
      <c r="Q10" s="74">
        <f>+'[1]31120'!G8</f>
        <v>0</v>
      </c>
      <c r="R10" s="2"/>
      <c r="S10" s="61">
        <v>3130</v>
      </c>
      <c r="T10" s="62" t="s">
        <v>26</v>
      </c>
      <c r="U10" s="63">
        <f t="shared" si="4"/>
        <v>965985.48</v>
      </c>
      <c r="V10" s="44"/>
      <c r="W10" s="44"/>
      <c r="X10" s="44"/>
      <c r="Y10" s="64">
        <f>SUM(U10:X10)</f>
        <v>965985.48</v>
      </c>
      <c r="Z10" s="2"/>
      <c r="AA10" s="61">
        <v>1130</v>
      </c>
      <c r="AB10" s="62" t="s">
        <v>27</v>
      </c>
      <c r="AC10" s="65">
        <f t="shared" si="0"/>
        <v>0</v>
      </c>
      <c r="AD10" s="66">
        <f t="shared" si="1"/>
        <v>0</v>
      </c>
      <c r="AE10" s="65">
        <f t="shared" si="2"/>
        <v>3044.81</v>
      </c>
      <c r="AF10" s="66">
        <f t="shared" si="3"/>
        <v>0</v>
      </c>
      <c r="AG10" s="2"/>
      <c r="AH10" s="61">
        <v>4110</v>
      </c>
      <c r="AI10" s="49"/>
      <c r="AJ10" s="50"/>
      <c r="AK10" s="77" t="s">
        <v>20</v>
      </c>
      <c r="AL10" s="63">
        <f>+O9</f>
        <v>0</v>
      </c>
      <c r="AM10" s="78">
        <f t="shared" ref="AM10:AM16" si="5">+P9</f>
        <v>0</v>
      </c>
    </row>
    <row r="11" spans="1:39">
      <c r="A11" s="61">
        <v>1130</v>
      </c>
      <c r="B11" s="61">
        <v>2130</v>
      </c>
      <c r="C11" s="71" t="s">
        <v>27</v>
      </c>
      <c r="D11" s="72">
        <f>+'[1]31120'!E76</f>
        <v>0</v>
      </c>
      <c r="E11" s="72">
        <f>+'[1]31120'!F76</f>
        <v>0</v>
      </c>
      <c r="F11" s="72">
        <f>+'[1]31120'!G76</f>
        <v>3044.81</v>
      </c>
      <c r="G11" s="73" t="s">
        <v>28</v>
      </c>
      <c r="H11" s="72">
        <f>+'[1]31120'!E104</f>
        <v>0</v>
      </c>
      <c r="I11" s="74">
        <f>+'[1]31120'!F104</f>
        <v>0</v>
      </c>
      <c r="J11" s="74">
        <f>+'[1]31120'!G104</f>
        <v>0</v>
      </c>
      <c r="K11" s="72"/>
      <c r="L11" s="61">
        <v>4130</v>
      </c>
      <c r="M11" s="75"/>
      <c r="N11" s="76" t="s">
        <v>29</v>
      </c>
      <c r="O11" s="72">
        <f>+'[1]31120'!E9</f>
        <v>0</v>
      </c>
      <c r="P11" s="74">
        <f>+'[1]31120'!F9</f>
        <v>0</v>
      </c>
      <c r="Q11" s="74">
        <f>+'[1]31120'!G9</f>
        <v>0</v>
      </c>
      <c r="R11" s="2"/>
      <c r="S11" s="61"/>
      <c r="T11" s="62"/>
      <c r="U11" s="63"/>
      <c r="V11" s="44"/>
      <c r="W11" s="44"/>
      <c r="X11" s="44"/>
      <c r="Y11" s="64"/>
      <c r="Z11" s="2"/>
      <c r="AA11" s="61">
        <v>1140</v>
      </c>
      <c r="AB11" s="62" t="s">
        <v>30</v>
      </c>
      <c r="AC11" s="65">
        <f t="shared" si="0"/>
        <v>0</v>
      </c>
      <c r="AD11" s="66">
        <f t="shared" si="1"/>
        <v>0</v>
      </c>
      <c r="AE11" s="65">
        <f t="shared" si="2"/>
        <v>0</v>
      </c>
      <c r="AF11" s="66">
        <f t="shared" si="3"/>
        <v>0</v>
      </c>
      <c r="AG11" s="2"/>
      <c r="AH11" s="61">
        <v>4120</v>
      </c>
      <c r="AI11" s="49"/>
      <c r="AJ11" s="50"/>
      <c r="AK11" s="77" t="s">
        <v>25</v>
      </c>
      <c r="AL11" s="63">
        <f t="shared" ref="AL11:AL16" si="6">+O10</f>
        <v>0</v>
      </c>
      <c r="AM11" s="78">
        <f t="shared" si="5"/>
        <v>0</v>
      </c>
    </row>
    <row r="12" spans="1:39">
      <c r="A12" s="61">
        <v>1140</v>
      </c>
      <c r="B12" s="61">
        <v>2140</v>
      </c>
      <c r="C12" s="71" t="s">
        <v>30</v>
      </c>
      <c r="D12" s="72">
        <f>+'[1]31120'!E77</f>
        <v>0</v>
      </c>
      <c r="E12" s="72">
        <f>+'[1]31120'!F77</f>
        <v>0</v>
      </c>
      <c r="F12" s="72">
        <f>+'[1]31120'!G77</f>
        <v>0</v>
      </c>
      <c r="G12" s="73" t="s">
        <v>31</v>
      </c>
      <c r="H12" s="72">
        <f>+'[1]31120'!E105</f>
        <v>0</v>
      </c>
      <c r="I12" s="74">
        <f>+'[1]31120'!F105</f>
        <v>0</v>
      </c>
      <c r="J12" s="74">
        <f>+'[1]31120'!G105</f>
        <v>0</v>
      </c>
      <c r="K12" s="72"/>
      <c r="L12" s="61">
        <v>4140</v>
      </c>
      <c r="M12" s="75"/>
      <c r="N12" s="76" t="s">
        <v>32</v>
      </c>
      <c r="O12" s="72">
        <f>+'[1]31120'!E10</f>
        <v>0</v>
      </c>
      <c r="P12" s="74">
        <f>+'[1]31120'!F10</f>
        <v>0</v>
      </c>
      <c r="Q12" s="74">
        <f>+'[1]31120'!G10</f>
        <v>3274484.41</v>
      </c>
      <c r="R12" s="2"/>
      <c r="S12" s="42">
        <v>900002</v>
      </c>
      <c r="T12" s="32" t="s">
        <v>33</v>
      </c>
      <c r="U12" s="44" t="s">
        <v>34</v>
      </c>
      <c r="V12" s="43">
        <f>SUM(V13:V17)</f>
        <v>2137914.41</v>
      </c>
      <c r="W12" s="43">
        <f>SUM(W13:W17)</f>
        <v>1023810.0599999998</v>
      </c>
      <c r="X12" s="43"/>
      <c r="Y12" s="45">
        <f t="shared" ref="Y12:Y17" si="7">SUM(U12:X12)</f>
        <v>3161724.4699999997</v>
      </c>
      <c r="Z12" s="2"/>
      <c r="AA12" s="61">
        <v>1150</v>
      </c>
      <c r="AB12" s="62" t="s">
        <v>35</v>
      </c>
      <c r="AC12" s="65">
        <f t="shared" si="0"/>
        <v>0</v>
      </c>
      <c r="AD12" s="66">
        <f t="shared" si="1"/>
        <v>0</v>
      </c>
      <c r="AE12" s="65">
        <f t="shared" si="2"/>
        <v>0</v>
      </c>
      <c r="AF12" s="66">
        <f t="shared" si="3"/>
        <v>0</v>
      </c>
      <c r="AG12" s="2"/>
      <c r="AH12" s="61">
        <v>4130</v>
      </c>
      <c r="AI12" s="49"/>
      <c r="AJ12" s="50"/>
      <c r="AK12" s="77" t="s">
        <v>29</v>
      </c>
      <c r="AL12" s="63">
        <f t="shared" si="6"/>
        <v>0</v>
      </c>
      <c r="AM12" s="78">
        <f t="shared" si="5"/>
        <v>0</v>
      </c>
    </row>
    <row r="13" spans="1:39">
      <c r="A13" s="61">
        <v>1150</v>
      </c>
      <c r="B13" s="61">
        <v>2150</v>
      </c>
      <c r="C13" s="71" t="s">
        <v>35</v>
      </c>
      <c r="D13" s="72">
        <f>+'[1]31120'!E78</f>
        <v>5916</v>
      </c>
      <c r="E13" s="72">
        <f>+'[1]31120'!F78</f>
        <v>5916</v>
      </c>
      <c r="F13" s="72">
        <f>+'[1]31120'!G78</f>
        <v>5916</v>
      </c>
      <c r="G13" s="73" t="s">
        <v>36</v>
      </c>
      <c r="H13" s="72">
        <f>+'[1]31120'!E106</f>
        <v>19770.77</v>
      </c>
      <c r="I13" s="74">
        <f>+'[1]31120'!F106</f>
        <v>0</v>
      </c>
      <c r="J13" s="74">
        <f>+'[1]31120'!G106</f>
        <v>0</v>
      </c>
      <c r="K13" s="72"/>
      <c r="L13" s="61">
        <v>4150</v>
      </c>
      <c r="M13" s="75"/>
      <c r="N13" s="76" t="s">
        <v>37</v>
      </c>
      <c r="O13" s="72">
        <f>+'[1]31120'!E11</f>
        <v>0</v>
      </c>
      <c r="P13" s="74">
        <f>+'[1]31120'!F11</f>
        <v>0</v>
      </c>
      <c r="Q13" s="74">
        <f>+'[1]31120'!G11</f>
        <v>483.79</v>
      </c>
      <c r="R13" s="2"/>
      <c r="S13" s="61">
        <v>3210</v>
      </c>
      <c r="T13" s="62" t="s">
        <v>38</v>
      </c>
      <c r="U13" s="44" t="s">
        <v>34</v>
      </c>
      <c r="W13" s="63">
        <f>+I40</f>
        <v>1023810.0599999998</v>
      </c>
      <c r="X13" s="44"/>
      <c r="Y13" s="64">
        <f t="shared" si="7"/>
        <v>1023810.0599999998</v>
      </c>
      <c r="Z13" s="2"/>
      <c r="AA13" s="61">
        <v>1160</v>
      </c>
      <c r="AB13" s="62" t="s">
        <v>39</v>
      </c>
      <c r="AC13" s="65">
        <f t="shared" si="0"/>
        <v>0</v>
      </c>
      <c r="AD13" s="66">
        <f t="shared" si="1"/>
        <v>0</v>
      </c>
      <c r="AE13" s="65">
        <f t="shared" si="2"/>
        <v>0</v>
      </c>
      <c r="AF13" s="66">
        <f t="shared" si="3"/>
        <v>0</v>
      </c>
      <c r="AG13" s="2"/>
      <c r="AH13" s="61">
        <v>4140</v>
      </c>
      <c r="AI13" s="49"/>
      <c r="AJ13" s="50"/>
      <c r="AK13" s="77" t="s">
        <v>32</v>
      </c>
      <c r="AL13" s="63">
        <f t="shared" si="6"/>
        <v>0</v>
      </c>
      <c r="AM13" s="78">
        <f t="shared" si="5"/>
        <v>0</v>
      </c>
    </row>
    <row r="14" spans="1:39">
      <c r="A14" s="61">
        <v>1160</v>
      </c>
      <c r="B14" s="61">
        <v>2160</v>
      </c>
      <c r="C14" s="71" t="s">
        <v>39</v>
      </c>
      <c r="D14" s="72">
        <f>+'[1]31120'!E79</f>
        <v>0</v>
      </c>
      <c r="E14" s="72">
        <f>+'[1]31120'!F79</f>
        <v>0</v>
      </c>
      <c r="F14" s="72">
        <f>+'[1]31120'!G79</f>
        <v>0</v>
      </c>
      <c r="G14" s="73" t="s">
        <v>40</v>
      </c>
      <c r="H14" s="72">
        <f>+'[1]31120'!E107</f>
        <v>0</v>
      </c>
      <c r="I14" s="74">
        <f>+'[1]31120'!F107</f>
        <v>0</v>
      </c>
      <c r="J14" s="74">
        <f>+'[1]31120'!G107</f>
        <v>0</v>
      </c>
      <c r="K14" s="72"/>
      <c r="L14" s="61">
        <v>4160</v>
      </c>
      <c r="M14" s="75"/>
      <c r="N14" s="76" t="s">
        <v>41</v>
      </c>
      <c r="O14" s="72">
        <f>+'[1]31120'!E12</f>
        <v>594428.5</v>
      </c>
      <c r="P14" s="74">
        <f>+'[1]31120'!F12</f>
        <v>511369</v>
      </c>
      <c r="Q14" s="74">
        <f>+'[1]31120'!G12</f>
        <v>376009.43</v>
      </c>
      <c r="R14" s="2"/>
      <c r="S14" s="61">
        <v>3220</v>
      </c>
      <c r="T14" s="62" t="s">
        <v>42</v>
      </c>
      <c r="U14" s="44" t="s">
        <v>34</v>
      </c>
      <c r="V14" s="63">
        <f>+I41</f>
        <v>2803731.58</v>
      </c>
      <c r="W14" s="44"/>
      <c r="X14" s="44"/>
      <c r="Y14" s="64">
        <f t="shared" si="7"/>
        <v>2803731.58</v>
      </c>
      <c r="Z14" s="2"/>
      <c r="AA14" s="61">
        <v>1190</v>
      </c>
      <c r="AB14" s="62" t="s">
        <v>43</v>
      </c>
      <c r="AC14" s="65">
        <f t="shared" si="0"/>
        <v>0</v>
      </c>
      <c r="AD14" s="66">
        <f t="shared" si="1"/>
        <v>0</v>
      </c>
      <c r="AE14" s="65">
        <f t="shared" si="2"/>
        <v>0</v>
      </c>
      <c r="AF14" s="66">
        <f t="shared" si="3"/>
        <v>0</v>
      </c>
      <c r="AG14" s="2"/>
      <c r="AH14" s="61">
        <v>4150</v>
      </c>
      <c r="AI14" s="49"/>
      <c r="AJ14" s="50"/>
      <c r="AK14" s="77" t="s">
        <v>37</v>
      </c>
      <c r="AL14" s="63">
        <f t="shared" si="6"/>
        <v>0</v>
      </c>
      <c r="AM14" s="78">
        <f t="shared" si="5"/>
        <v>0</v>
      </c>
    </row>
    <row r="15" spans="1:39">
      <c r="A15" s="61">
        <v>1190</v>
      </c>
      <c r="B15" s="61">
        <v>2170</v>
      </c>
      <c r="C15" s="71" t="s">
        <v>43</v>
      </c>
      <c r="D15" s="72">
        <f>+'[1]31120'!E80</f>
        <v>0</v>
      </c>
      <c r="E15" s="72">
        <f>+'[1]31120'!F80</f>
        <v>0</v>
      </c>
      <c r="F15" s="72">
        <f>+'[1]31120'!G80</f>
        <v>0</v>
      </c>
      <c r="G15" s="73" t="s">
        <v>44</v>
      </c>
      <c r="H15" s="72">
        <f>+'[1]31120'!E108</f>
        <v>61648.84</v>
      </c>
      <c r="I15" s="74">
        <f>+'[1]31120'!F108</f>
        <v>72709.320000000007</v>
      </c>
      <c r="J15" s="74">
        <f>+'[1]31120'!G108</f>
        <v>61648.84</v>
      </c>
      <c r="K15" s="72"/>
      <c r="L15" s="61">
        <v>4170</v>
      </c>
      <c r="M15" s="75"/>
      <c r="N15" s="76" t="s">
        <v>45</v>
      </c>
      <c r="O15" s="72">
        <f>+'[1]31120'!E13</f>
        <v>4036803.8200000003</v>
      </c>
      <c r="P15" s="74">
        <f>+'[1]31120'!F13</f>
        <v>3426551.51</v>
      </c>
      <c r="Q15" s="74">
        <f>+'[1]31120'!G13</f>
        <v>32840.959999999999</v>
      </c>
      <c r="S15" s="61">
        <v>3230</v>
      </c>
      <c r="T15" s="62" t="s">
        <v>46</v>
      </c>
      <c r="U15" s="44"/>
      <c r="V15" s="63">
        <f t="shared" ref="V15:V17" si="8">+I42</f>
        <v>-264179.01</v>
      </c>
      <c r="W15" s="44"/>
      <c r="X15" s="44"/>
      <c r="Y15" s="64">
        <f t="shared" si="7"/>
        <v>-264179.01</v>
      </c>
      <c r="AA15" s="61"/>
      <c r="AB15" s="62"/>
      <c r="AC15" s="33"/>
      <c r="AD15" s="34"/>
      <c r="AE15" s="33"/>
      <c r="AF15" s="34"/>
      <c r="AH15" s="61">
        <v>4160</v>
      </c>
      <c r="AI15" s="49"/>
      <c r="AJ15" s="50"/>
      <c r="AK15" s="77" t="s">
        <v>41</v>
      </c>
      <c r="AL15" s="63">
        <f t="shared" si="6"/>
        <v>594428.5</v>
      </c>
      <c r="AM15" s="78">
        <f t="shared" si="5"/>
        <v>511369</v>
      </c>
    </row>
    <row r="16" spans="1:39">
      <c r="A16" s="61"/>
      <c r="B16" s="61">
        <v>2190</v>
      </c>
      <c r="C16" s="71"/>
      <c r="D16" s="72"/>
      <c r="E16" s="72"/>
      <c r="F16" s="72"/>
      <c r="G16" s="73" t="s">
        <v>47</v>
      </c>
      <c r="H16" s="72">
        <f>+'[1]31120'!E109</f>
        <v>0</v>
      </c>
      <c r="I16" s="74">
        <f>+'[1]31120'!F109</f>
        <v>0</v>
      </c>
      <c r="J16" s="74">
        <f>+'[1]31120'!G109</f>
        <v>0</v>
      </c>
      <c r="K16" s="72"/>
      <c r="L16" s="20">
        <v>4200</v>
      </c>
      <c r="M16" s="75"/>
      <c r="N16" s="76"/>
      <c r="O16" s="72"/>
      <c r="P16" s="74"/>
      <c r="Q16" s="74"/>
      <c r="S16" s="61">
        <v>3240</v>
      </c>
      <c r="T16" s="62" t="s">
        <v>48</v>
      </c>
      <c r="U16" s="44"/>
      <c r="V16" s="63">
        <f t="shared" si="8"/>
        <v>0</v>
      </c>
      <c r="W16" s="44"/>
      <c r="X16" s="44"/>
      <c r="Y16" s="64">
        <f t="shared" si="7"/>
        <v>0</v>
      </c>
      <c r="AA16" s="20">
        <v>1200</v>
      </c>
      <c r="AB16" s="46" t="s">
        <v>49</v>
      </c>
      <c r="AC16" s="47">
        <f>IF(E30&gt;D30,E30-D30,0)</f>
        <v>0</v>
      </c>
      <c r="AD16" s="48">
        <f>IF(D30&gt;E30,D30-E30,0)</f>
        <v>78234.969999998808</v>
      </c>
      <c r="AE16" s="47">
        <f>IF(F30&gt;E30,F30-E30,0)</f>
        <v>0</v>
      </c>
      <c r="AF16" s="48">
        <f>IF(E30&gt;F30,E30-F30,0)</f>
        <v>154567.56000000052</v>
      </c>
      <c r="AH16" s="61">
        <v>4170</v>
      </c>
      <c r="AI16" s="49"/>
      <c r="AJ16" s="50"/>
      <c r="AK16" s="77" t="s">
        <v>45</v>
      </c>
      <c r="AL16" s="63">
        <f t="shared" si="6"/>
        <v>4036803.8200000003</v>
      </c>
      <c r="AM16" s="78">
        <f t="shared" si="5"/>
        <v>3426551.51</v>
      </c>
    </row>
    <row r="17" spans="1:39">
      <c r="A17" s="61"/>
      <c r="B17" s="61"/>
      <c r="C17" s="79" t="s">
        <v>50</v>
      </c>
      <c r="D17" s="80">
        <f>SUM(D9:D15)</f>
        <v>3292417.56</v>
      </c>
      <c r="E17" s="80">
        <f>SUM(E9:E15)</f>
        <v>3777683.0300000003</v>
      </c>
      <c r="F17" s="80">
        <f>SUM(F9:F15)</f>
        <v>2679783.0700000003</v>
      </c>
      <c r="G17" s="73"/>
      <c r="H17" s="55"/>
      <c r="I17" s="56"/>
      <c r="J17" s="57"/>
      <c r="K17" s="58"/>
      <c r="L17" s="61">
        <v>4210</v>
      </c>
      <c r="M17" s="59" t="s">
        <v>51</v>
      </c>
      <c r="N17" s="39"/>
      <c r="O17" s="55">
        <f>SUM(O18:O19)</f>
        <v>7569512.8400000008</v>
      </c>
      <c r="P17" s="56">
        <f>SUM(P18:P19)</f>
        <v>8981902.3300000001</v>
      </c>
      <c r="Q17" s="56">
        <f>SUM(Q18:Q19)</f>
        <v>7880693.8299999991</v>
      </c>
      <c r="S17" s="61">
        <v>3250</v>
      </c>
      <c r="T17" s="62" t="s">
        <v>52</v>
      </c>
      <c r="U17" s="44" t="s">
        <v>34</v>
      </c>
      <c r="V17" s="63">
        <f t="shared" si="8"/>
        <v>-401638.16</v>
      </c>
      <c r="W17" s="44"/>
      <c r="X17" s="44"/>
      <c r="Y17" s="64">
        <f t="shared" si="7"/>
        <v>-401638.16</v>
      </c>
      <c r="AA17" s="61">
        <v>1210</v>
      </c>
      <c r="AB17" s="62" t="s">
        <v>53</v>
      </c>
      <c r="AC17" s="65">
        <f t="shared" ref="AC17:AC25" si="9">IF(E20&gt;D20,E20-D20,0)</f>
        <v>0</v>
      </c>
      <c r="AD17" s="66">
        <f t="shared" ref="AD17:AD25" si="10">IF(D20&gt;E20,D20-E20,0)</f>
        <v>0</v>
      </c>
      <c r="AE17" s="65">
        <f t="shared" ref="AE17:AE25" si="11">IF(F20&gt;E20,F20-E20,0)</f>
        <v>0</v>
      </c>
      <c r="AF17" s="66">
        <f t="shared" ref="AF17:AF25" si="12">IF(E20&gt;F20,E20-F20,0)</f>
        <v>0</v>
      </c>
      <c r="AH17" s="61">
        <v>4210</v>
      </c>
      <c r="AI17" s="49"/>
      <c r="AJ17" s="50"/>
      <c r="AK17" s="81" t="s">
        <v>54</v>
      </c>
      <c r="AL17" s="63">
        <f>+O18</f>
        <v>279454.94</v>
      </c>
      <c r="AM17" s="78">
        <f t="shared" ref="AM17:AM18" si="13">+P18</f>
        <v>791448.89</v>
      </c>
    </row>
    <row r="18" spans="1:39">
      <c r="A18" s="61"/>
      <c r="B18" s="61"/>
      <c r="C18" s="21"/>
      <c r="G18" s="82" t="s">
        <v>55</v>
      </c>
      <c r="H18" s="80">
        <f>SUM(H9:H16)</f>
        <v>910585.3</v>
      </c>
      <c r="I18" s="83">
        <f>SUM(I9:I16)</f>
        <v>916709.32000000007</v>
      </c>
      <c r="J18" s="83">
        <f>SUM(J9:J16)</f>
        <v>752976.2</v>
      </c>
      <c r="K18" s="80"/>
      <c r="L18" s="61">
        <v>4220</v>
      </c>
      <c r="M18" s="75"/>
      <c r="N18" s="84" t="s">
        <v>56</v>
      </c>
      <c r="O18" s="85">
        <f>+'[1]31120'!E15</f>
        <v>279454.94</v>
      </c>
      <c r="P18" s="86">
        <f>+'[1]31120'!F15</f>
        <v>791448.89</v>
      </c>
      <c r="Q18" s="74">
        <f>+'[1]31120'!G16</f>
        <v>7880677.0699999994</v>
      </c>
      <c r="S18" s="61"/>
      <c r="T18" s="62"/>
      <c r="U18" s="44"/>
      <c r="V18" s="63"/>
      <c r="W18" s="44"/>
      <c r="X18" s="44"/>
      <c r="Y18" s="64"/>
      <c r="AA18" s="61">
        <v>1220</v>
      </c>
      <c r="AB18" s="62" t="s">
        <v>57</v>
      </c>
      <c r="AC18" s="65">
        <f t="shared" si="9"/>
        <v>0</v>
      </c>
      <c r="AD18" s="66">
        <f t="shared" si="10"/>
        <v>0</v>
      </c>
      <c r="AE18" s="65">
        <f t="shared" si="11"/>
        <v>0</v>
      </c>
      <c r="AF18" s="66">
        <f t="shared" si="12"/>
        <v>0</v>
      </c>
      <c r="AH18" s="61">
        <v>4220</v>
      </c>
      <c r="AI18" s="49"/>
      <c r="AJ18" s="50"/>
      <c r="AK18" s="81" t="s">
        <v>58</v>
      </c>
      <c r="AL18" s="63">
        <f t="shared" ref="AL18" si="14">+O19</f>
        <v>7290057.9000000004</v>
      </c>
      <c r="AM18" s="78">
        <f t="shared" si="13"/>
        <v>8190453.4399999995</v>
      </c>
    </row>
    <row r="19" spans="1:39">
      <c r="A19" s="20">
        <v>1200</v>
      </c>
      <c r="B19" s="61"/>
      <c r="C19" s="21" t="s">
        <v>49</v>
      </c>
      <c r="G19" s="23"/>
      <c r="H19" s="55"/>
      <c r="I19" s="56"/>
      <c r="J19" s="87"/>
      <c r="K19" s="88"/>
      <c r="L19" s="20">
        <v>4300</v>
      </c>
      <c r="M19" s="75"/>
      <c r="N19" s="84" t="s">
        <v>59</v>
      </c>
      <c r="O19" s="85">
        <f>+'[1]31120'!E16</f>
        <v>7290057.9000000004</v>
      </c>
      <c r="P19" s="86">
        <f>+'[1]31120'!F16</f>
        <v>8190453.4399999995</v>
      </c>
      <c r="Q19" s="74">
        <f>+'[1]31120'!G17</f>
        <v>16.760000000000002</v>
      </c>
      <c r="S19" s="61"/>
      <c r="T19" s="32" t="s">
        <v>60</v>
      </c>
      <c r="U19" s="44" t="s">
        <v>34</v>
      </c>
      <c r="V19" s="43"/>
      <c r="W19" s="44"/>
      <c r="X19" s="43">
        <f>SUM(X20:X21)</f>
        <v>0</v>
      </c>
      <c r="Y19" s="45">
        <f>SUM(U19:X19)</f>
        <v>0</v>
      </c>
      <c r="AA19" s="61">
        <v>1230</v>
      </c>
      <c r="AB19" s="62" t="s">
        <v>61</v>
      </c>
      <c r="AC19" s="65">
        <f t="shared" si="9"/>
        <v>0</v>
      </c>
      <c r="AD19" s="66">
        <f t="shared" si="10"/>
        <v>0</v>
      </c>
      <c r="AE19" s="65">
        <f t="shared" si="11"/>
        <v>0</v>
      </c>
      <c r="AF19" s="66">
        <f t="shared" si="12"/>
        <v>0</v>
      </c>
      <c r="AI19" s="49"/>
      <c r="AJ19" s="50"/>
      <c r="AK19" s="77" t="s">
        <v>62</v>
      </c>
      <c r="AL19" s="63">
        <f>+O20</f>
        <v>0</v>
      </c>
      <c r="AM19" s="78">
        <f>+P20</f>
        <v>0</v>
      </c>
    </row>
    <row r="20" spans="1:39">
      <c r="A20" s="61">
        <v>1210</v>
      </c>
      <c r="B20" s="20">
        <v>2200</v>
      </c>
      <c r="C20" s="71" t="s">
        <v>53</v>
      </c>
      <c r="D20" s="72">
        <f>+'[1]31120'!E85</f>
        <v>0</v>
      </c>
      <c r="E20" s="72">
        <f>+'[1]31120'!F85</f>
        <v>0</v>
      </c>
      <c r="F20" s="72">
        <f>+'[1]31120'!G85</f>
        <v>0</v>
      </c>
      <c r="G20" s="23" t="s">
        <v>63</v>
      </c>
      <c r="H20" s="72"/>
      <c r="I20" s="74"/>
      <c r="J20" s="74"/>
      <c r="K20" s="72"/>
      <c r="L20" s="61">
        <v>4310</v>
      </c>
      <c r="M20" s="59" t="s">
        <v>64</v>
      </c>
      <c r="N20" s="39"/>
      <c r="O20" s="55">
        <f>SUM(O21:O26)</f>
        <v>0</v>
      </c>
      <c r="P20" s="56">
        <f t="shared" ref="P20:Q20" si="15">SUM(P21:P26)</f>
        <v>0</v>
      </c>
      <c r="Q20" s="56">
        <f t="shared" si="15"/>
        <v>0</v>
      </c>
      <c r="S20" s="61">
        <v>3310</v>
      </c>
      <c r="T20" s="62" t="s">
        <v>65</v>
      </c>
      <c r="U20" s="44" t="s">
        <v>34</v>
      </c>
      <c r="W20" s="44"/>
      <c r="X20" s="63">
        <f>+I47</f>
        <v>0</v>
      </c>
      <c r="Y20" s="64">
        <f>SUM(U20:X20)</f>
        <v>0</v>
      </c>
      <c r="AA20" s="61">
        <v>1240</v>
      </c>
      <c r="AB20" s="62" t="s">
        <v>66</v>
      </c>
      <c r="AC20" s="65">
        <f t="shared" si="9"/>
        <v>0</v>
      </c>
      <c r="AD20" s="66">
        <f t="shared" si="10"/>
        <v>78234.969999998808</v>
      </c>
      <c r="AE20" s="65">
        <f t="shared" si="11"/>
        <v>0</v>
      </c>
      <c r="AF20" s="66">
        <f t="shared" si="12"/>
        <v>154567.56000000052</v>
      </c>
      <c r="AI20" s="49"/>
      <c r="AJ20" s="68" t="s">
        <v>67</v>
      </c>
      <c r="AK20" s="68"/>
      <c r="AL20" s="43">
        <f>SUM(AL21:AL36)</f>
        <v>12498964.52</v>
      </c>
      <c r="AM20" s="45">
        <f>SUM(AM21:AM36)</f>
        <v>11894016.9</v>
      </c>
    </row>
    <row r="21" spans="1:39" ht="15">
      <c r="A21" s="61">
        <v>1220</v>
      </c>
      <c r="B21" s="61">
        <v>2210</v>
      </c>
      <c r="C21" s="71" t="s">
        <v>57</v>
      </c>
      <c r="D21" s="72">
        <f>+'[1]31120'!E86</f>
        <v>0</v>
      </c>
      <c r="E21" s="72">
        <f>+'[1]31120'!F86</f>
        <v>0</v>
      </c>
      <c r="F21" s="72">
        <f>+'[1]31120'!G86</f>
        <v>0</v>
      </c>
      <c r="G21" s="73" t="s">
        <v>68</v>
      </c>
      <c r="H21" s="72">
        <f>+'[1]31120'!E114</f>
        <v>0</v>
      </c>
      <c r="I21" s="74">
        <f>+'[1]31120'!F114</f>
        <v>0</v>
      </c>
      <c r="J21" s="74">
        <f>+'[1]31120'!G114</f>
        <v>0</v>
      </c>
      <c r="K21" s="72"/>
      <c r="L21" s="61">
        <v>4320</v>
      </c>
      <c r="M21" s="75"/>
      <c r="N21" s="84" t="s">
        <v>69</v>
      </c>
      <c r="O21" s="85">
        <f>+'[1]31120'!E18</f>
        <v>0</v>
      </c>
      <c r="P21" s="86">
        <f>+'[1]31120'!F18</f>
        <v>0</v>
      </c>
      <c r="Q21" s="74">
        <f>+'[1]31120'!G19</f>
        <v>0</v>
      </c>
      <c r="S21" s="61">
        <v>3320</v>
      </c>
      <c r="T21" s="62" t="s">
        <v>70</v>
      </c>
      <c r="U21" s="44" t="s">
        <v>34</v>
      </c>
      <c r="W21" s="44"/>
      <c r="X21" s="63">
        <f>+I48</f>
        <v>0</v>
      </c>
      <c r="Y21" s="64">
        <f>SUM(U21:X21)</f>
        <v>0</v>
      </c>
      <c r="AA21" s="61">
        <v>1250</v>
      </c>
      <c r="AB21" s="62" t="s">
        <v>71</v>
      </c>
      <c r="AC21" s="65">
        <f t="shared" si="9"/>
        <v>0</v>
      </c>
      <c r="AD21" s="66">
        <f t="shared" si="10"/>
        <v>0</v>
      </c>
      <c r="AE21" s="65">
        <f t="shared" si="11"/>
        <v>0</v>
      </c>
      <c r="AF21" s="66">
        <f t="shared" si="12"/>
        <v>0</v>
      </c>
      <c r="AH21" s="61">
        <v>5110</v>
      </c>
      <c r="AI21" s="49"/>
      <c r="AJ21" s="50"/>
      <c r="AK21" s="81" t="s">
        <v>72</v>
      </c>
      <c r="AL21" s="63">
        <f>+O31</f>
        <v>7858134.7400000002</v>
      </c>
      <c r="AM21" s="78">
        <f>+P31</f>
        <v>7837797.3099999996</v>
      </c>
    </row>
    <row r="22" spans="1:39">
      <c r="A22" s="61">
        <v>1230</v>
      </c>
      <c r="B22" s="61">
        <v>2220</v>
      </c>
      <c r="C22" s="71" t="s">
        <v>61</v>
      </c>
      <c r="D22" s="72">
        <f>+'[1]31120'!E87</f>
        <v>0</v>
      </c>
      <c r="E22" s="72">
        <f>+'[1]31120'!F87</f>
        <v>0</v>
      </c>
      <c r="F22" s="72">
        <f>+'[1]31120'!G87</f>
        <v>0</v>
      </c>
      <c r="G22" s="73" t="s">
        <v>73</v>
      </c>
      <c r="H22" s="72">
        <f>+'[1]31120'!E115</f>
        <v>0</v>
      </c>
      <c r="I22" s="74">
        <f>+'[1]31120'!F115</f>
        <v>0</v>
      </c>
      <c r="J22" s="74">
        <f>+'[1]31120'!G115</f>
        <v>0</v>
      </c>
      <c r="K22" s="72"/>
      <c r="L22" s="61">
        <v>4330</v>
      </c>
      <c r="M22" s="75"/>
      <c r="N22" s="84" t="s">
        <v>74</v>
      </c>
      <c r="O22" s="85">
        <f>+'[1]31120'!E19</f>
        <v>0</v>
      </c>
      <c r="P22" s="86">
        <f>+'[1]31120'!F19</f>
        <v>0</v>
      </c>
      <c r="Q22" s="74">
        <f>+'[1]31120'!G20</f>
        <v>0</v>
      </c>
      <c r="S22" s="42">
        <v>900003</v>
      </c>
      <c r="T22" s="62"/>
      <c r="U22" s="44"/>
      <c r="W22" s="44"/>
      <c r="X22" s="63"/>
      <c r="Y22" s="64"/>
      <c r="AA22" s="61">
        <v>1260</v>
      </c>
      <c r="AB22" s="62" t="s">
        <v>75</v>
      </c>
      <c r="AC22" s="65">
        <f t="shared" si="9"/>
        <v>0</v>
      </c>
      <c r="AD22" s="66">
        <f t="shared" si="10"/>
        <v>0</v>
      </c>
      <c r="AE22" s="65">
        <f t="shared" si="11"/>
        <v>0</v>
      </c>
      <c r="AF22" s="66">
        <f t="shared" si="12"/>
        <v>0</v>
      </c>
      <c r="AH22" s="61">
        <v>5120</v>
      </c>
      <c r="AI22" s="49"/>
      <c r="AJ22" s="50"/>
      <c r="AK22" s="81" t="s">
        <v>76</v>
      </c>
      <c r="AL22" s="63">
        <f>+O32</f>
        <v>1279749.52</v>
      </c>
      <c r="AM22" s="78">
        <f>+P32</f>
        <v>1023110.5900000001</v>
      </c>
    </row>
    <row r="23" spans="1:39">
      <c r="A23" s="61">
        <v>1240</v>
      </c>
      <c r="B23" s="61">
        <v>2230</v>
      </c>
      <c r="C23" s="71" t="s">
        <v>66</v>
      </c>
      <c r="D23" s="72">
        <f>+'[1]31120'!E88</f>
        <v>4714886.7799999993</v>
      </c>
      <c r="E23" s="72">
        <f>+'[1]31120'!F88</f>
        <v>4636651.8100000005</v>
      </c>
      <c r="F23" s="72">
        <f>+'[1]31120'!G88</f>
        <v>4482084.25</v>
      </c>
      <c r="G23" s="73" t="s">
        <v>77</v>
      </c>
      <c r="H23" s="72">
        <f>+'[1]31120'!E116</f>
        <v>0</v>
      </c>
      <c r="I23" s="74">
        <f>+'[1]31120'!F116</f>
        <v>0</v>
      </c>
      <c r="J23" s="74">
        <f>+'[1]31120'!G116</f>
        <v>0</v>
      </c>
      <c r="K23" s="72"/>
      <c r="L23" s="61">
        <v>4340</v>
      </c>
      <c r="M23" s="75"/>
      <c r="N23" s="84" t="s">
        <v>78</v>
      </c>
      <c r="O23" s="85">
        <f>+'[1]31120'!E20</f>
        <v>0</v>
      </c>
      <c r="P23" s="86">
        <f>+'[1]31120'!F20</f>
        <v>0</v>
      </c>
      <c r="Q23" s="74">
        <f>+'[1]31120'!G21</f>
        <v>0</v>
      </c>
      <c r="S23" s="42"/>
      <c r="T23" s="32" t="s">
        <v>79</v>
      </c>
      <c r="U23" s="43">
        <f>+U7</f>
        <v>3729356.6599999997</v>
      </c>
      <c r="V23" s="43">
        <f>+V7+V12+V19</f>
        <v>2137914.41</v>
      </c>
      <c r="W23" s="43">
        <f>+W7+W12+W19</f>
        <v>1023810.0599999998</v>
      </c>
      <c r="X23" s="43">
        <f>+X7+X12+X19</f>
        <v>0</v>
      </c>
      <c r="Y23" s="45">
        <f>+Y7+Y12+Y19</f>
        <v>6891081.129999999</v>
      </c>
      <c r="AA23" s="61">
        <v>1270</v>
      </c>
      <c r="AB23" s="62" t="s">
        <v>80</v>
      </c>
      <c r="AC23" s="65">
        <f t="shared" si="9"/>
        <v>0</v>
      </c>
      <c r="AD23" s="66">
        <f t="shared" si="10"/>
        <v>0</v>
      </c>
      <c r="AE23" s="65">
        <f t="shared" si="11"/>
        <v>0</v>
      </c>
      <c r="AF23" s="66">
        <f t="shared" si="12"/>
        <v>0</v>
      </c>
      <c r="AH23" s="61">
        <v>5130</v>
      </c>
      <c r="AI23" s="49"/>
      <c r="AJ23" s="50"/>
      <c r="AK23" s="81" t="s">
        <v>81</v>
      </c>
      <c r="AL23" s="63">
        <f t="shared" ref="AL23:AM23" si="16">+O33</f>
        <v>3352644.2600000002</v>
      </c>
      <c r="AM23" s="78">
        <f t="shared" si="16"/>
        <v>3006192</v>
      </c>
    </row>
    <row r="24" spans="1:39">
      <c r="A24" s="61">
        <v>1250</v>
      </c>
      <c r="B24" s="61">
        <v>2240</v>
      </c>
      <c r="C24" s="71" t="s">
        <v>71</v>
      </c>
      <c r="D24" s="72">
        <f>+'[1]31120'!E89</f>
        <v>237001.81</v>
      </c>
      <c r="E24" s="72">
        <f>+'[1]31120'!F89</f>
        <v>237001.81</v>
      </c>
      <c r="F24" s="72">
        <f>+'[1]31120'!G89</f>
        <v>237001.81</v>
      </c>
      <c r="G24" s="73" t="s">
        <v>82</v>
      </c>
      <c r="H24" s="72">
        <f>+'[1]31120'!E117</f>
        <v>0</v>
      </c>
      <c r="I24" s="74">
        <f>+'[1]31120'!F117</f>
        <v>0</v>
      </c>
      <c r="J24" s="74">
        <f>+'[1]31120'!G117</f>
        <v>0</v>
      </c>
      <c r="K24" s="72"/>
      <c r="L24" s="61">
        <v>4390</v>
      </c>
      <c r="M24" s="75"/>
      <c r="N24" s="84" t="s">
        <v>83</v>
      </c>
      <c r="O24" s="85">
        <f>+'[1]31120'!E21</f>
        <v>0</v>
      </c>
      <c r="P24" s="86">
        <f>+'[1]31120'!F21</f>
        <v>0</v>
      </c>
      <c r="Q24" s="74">
        <f>+'[1]31120'!G22</f>
        <v>0</v>
      </c>
      <c r="S24" s="42"/>
      <c r="T24" s="32"/>
      <c r="U24" s="43"/>
      <c r="V24" s="43"/>
      <c r="W24" s="43"/>
      <c r="X24" s="43"/>
      <c r="Y24" s="45"/>
      <c r="AA24" s="61">
        <v>1280</v>
      </c>
      <c r="AB24" s="62" t="s">
        <v>84</v>
      </c>
      <c r="AC24" s="65">
        <f t="shared" si="9"/>
        <v>0</v>
      </c>
      <c r="AD24" s="66">
        <f t="shared" si="10"/>
        <v>0</v>
      </c>
      <c r="AE24" s="65">
        <f t="shared" si="11"/>
        <v>0</v>
      </c>
      <c r="AF24" s="66">
        <f t="shared" si="12"/>
        <v>0</v>
      </c>
      <c r="AH24" s="61">
        <v>5210</v>
      </c>
      <c r="AI24" s="49"/>
      <c r="AJ24" s="50"/>
      <c r="AK24" s="81" t="s">
        <v>85</v>
      </c>
      <c r="AL24" s="63">
        <f>+O35</f>
        <v>0</v>
      </c>
      <c r="AM24" s="78">
        <f t="shared" ref="AM24:AM32" si="17">+P35</f>
        <v>0</v>
      </c>
    </row>
    <row r="25" spans="1:39">
      <c r="A25" s="61">
        <v>1260</v>
      </c>
      <c r="B25" s="61">
        <v>2250</v>
      </c>
      <c r="C25" s="71" t="s">
        <v>75</v>
      </c>
      <c r="D25" s="72">
        <f>+'[1]31120'!E90</f>
        <v>-902371.39</v>
      </c>
      <c r="E25" s="72">
        <f>+'[1]31120'!F90</f>
        <v>-902371.39</v>
      </c>
      <c r="F25" s="72">
        <f>+'[1]31120'!G90</f>
        <v>-902371.39</v>
      </c>
      <c r="G25" s="76" t="s">
        <v>86</v>
      </c>
      <c r="H25" s="72">
        <f>+'[1]31120'!E118</f>
        <v>0</v>
      </c>
      <c r="I25" s="74">
        <f>+'[1]31120'!F118</f>
        <v>0</v>
      </c>
      <c r="J25" s="74">
        <f>+'[1]31120'!G118</f>
        <v>0</v>
      </c>
      <c r="K25" s="72"/>
      <c r="L25" s="61"/>
      <c r="M25" s="75"/>
      <c r="N25" s="84" t="s">
        <v>87</v>
      </c>
      <c r="O25" s="85">
        <f>+'[1]31120'!E22</f>
        <v>0</v>
      </c>
      <c r="P25" s="86">
        <f>+'[1]31120'!F22</f>
        <v>0</v>
      </c>
      <c r="Q25" s="74">
        <f>+'[1]31120'!G23</f>
        <v>0</v>
      </c>
      <c r="S25" s="42">
        <v>900004</v>
      </c>
      <c r="T25" s="32" t="s">
        <v>88</v>
      </c>
      <c r="U25" s="43">
        <f>SUM(U26:U28)</f>
        <v>-119074.13</v>
      </c>
      <c r="V25" s="44"/>
      <c r="W25" s="44"/>
      <c r="X25" s="43"/>
      <c r="Y25" s="45">
        <f>SUM(U25:X25)</f>
        <v>-119074.13</v>
      </c>
      <c r="AA25" s="61">
        <v>1290</v>
      </c>
      <c r="AB25" s="62" t="s">
        <v>89</v>
      </c>
      <c r="AC25" s="65">
        <f t="shared" si="9"/>
        <v>0</v>
      </c>
      <c r="AD25" s="66">
        <f t="shared" si="10"/>
        <v>0</v>
      </c>
      <c r="AE25" s="65">
        <f t="shared" si="11"/>
        <v>0</v>
      </c>
      <c r="AF25" s="66">
        <f t="shared" si="12"/>
        <v>0</v>
      </c>
      <c r="AH25" s="61">
        <v>5220</v>
      </c>
      <c r="AI25" s="49"/>
      <c r="AJ25" s="50"/>
      <c r="AK25" s="81" t="s">
        <v>90</v>
      </c>
      <c r="AL25" s="63">
        <f t="shared" ref="AL25:AL32" si="18">+O36</f>
        <v>0</v>
      </c>
      <c r="AM25" s="78">
        <f t="shared" si="17"/>
        <v>0</v>
      </c>
    </row>
    <row r="26" spans="1:39" ht="15">
      <c r="A26" s="61">
        <v>1270</v>
      </c>
      <c r="B26" s="61">
        <v>2260</v>
      </c>
      <c r="C26" s="71" t="s">
        <v>80</v>
      </c>
      <c r="D26" s="72">
        <f>+'[1]31120'!E91</f>
        <v>0</v>
      </c>
      <c r="E26" s="72">
        <f>+'[1]31120'!F91</f>
        <v>0</v>
      </c>
      <c r="F26" s="72">
        <f>+'[1]31120'!G91</f>
        <v>0</v>
      </c>
      <c r="G26" s="73" t="s">
        <v>91</v>
      </c>
      <c r="H26" s="72">
        <f>+'[1]31120'!E119</f>
        <v>0</v>
      </c>
      <c r="I26" s="74">
        <f>+'[1]31120'!F119</f>
        <v>0</v>
      </c>
      <c r="J26" s="74">
        <f>+'[1]31120'!G119</f>
        <v>0</v>
      </c>
      <c r="K26" s="72"/>
      <c r="L26" s="61"/>
      <c r="M26" s="75"/>
      <c r="N26" s="76"/>
      <c r="O26" s="72"/>
      <c r="P26" s="74"/>
      <c r="Q26" s="74"/>
      <c r="S26" s="61">
        <v>3110</v>
      </c>
      <c r="T26" s="62" t="s">
        <v>16</v>
      </c>
      <c r="U26" s="63">
        <f>+H35-I35</f>
        <v>0</v>
      </c>
      <c r="V26" s="44"/>
      <c r="W26" s="44"/>
      <c r="X26" s="44"/>
      <c r="Y26" s="64">
        <f>SUM(U26:X26)</f>
        <v>0</v>
      </c>
      <c r="AA26" s="61"/>
      <c r="AB26" s="90"/>
      <c r="AC26" s="33"/>
      <c r="AD26" s="34"/>
      <c r="AE26" s="33"/>
      <c r="AF26" s="34"/>
      <c r="AH26" s="61">
        <v>5230</v>
      </c>
      <c r="AI26" s="49"/>
      <c r="AJ26" s="50"/>
      <c r="AK26" s="81" t="s">
        <v>92</v>
      </c>
      <c r="AL26" s="63">
        <f t="shared" si="18"/>
        <v>0</v>
      </c>
      <c r="AM26" s="78">
        <f t="shared" si="17"/>
        <v>0</v>
      </c>
    </row>
    <row r="27" spans="1:39">
      <c r="A27" s="61">
        <v>1280</v>
      </c>
      <c r="B27" s="61"/>
      <c r="C27" s="71" t="s">
        <v>84</v>
      </c>
      <c r="D27" s="72">
        <f>+'[1]31120'!E92</f>
        <v>58825.19</v>
      </c>
      <c r="E27" s="72">
        <f>+'[1]31120'!F92</f>
        <v>58825.19</v>
      </c>
      <c r="F27" s="72">
        <f>+'[1]31120'!G92</f>
        <v>58825.19</v>
      </c>
      <c r="G27" s="73"/>
      <c r="H27" s="72"/>
      <c r="I27" s="74"/>
      <c r="J27" s="57"/>
      <c r="K27" s="58"/>
      <c r="L27" s="61"/>
      <c r="M27" s="91" t="s">
        <v>93</v>
      </c>
      <c r="N27" s="92"/>
      <c r="O27" s="93">
        <f>+O8+O17+O20</f>
        <v>12200745.16</v>
      </c>
      <c r="P27" s="94">
        <f>+P8+P17+P20</f>
        <v>12919822.84</v>
      </c>
      <c r="Q27" s="94">
        <f>+Q8+Q17+Q20</f>
        <v>11564512.42</v>
      </c>
      <c r="S27" s="61">
        <v>3120</v>
      </c>
      <c r="T27" s="62" t="s">
        <v>21</v>
      </c>
      <c r="U27" s="63">
        <f t="shared" ref="U27:U28" si="19">+H36-I36</f>
        <v>0</v>
      </c>
      <c r="V27" s="44"/>
      <c r="W27" s="44"/>
      <c r="X27" s="44"/>
      <c r="Y27" s="64">
        <f>SUM(U27:X27)</f>
        <v>0</v>
      </c>
      <c r="AA27" s="20">
        <v>2000</v>
      </c>
      <c r="AB27" s="32" t="s">
        <v>10</v>
      </c>
      <c r="AC27" s="33">
        <f>IF(H30&gt;I30,H30-I30,0)</f>
        <v>0</v>
      </c>
      <c r="AD27" s="34">
        <f>IF(I30&gt;H30,I30-H30,0)</f>
        <v>6124.0200000000186</v>
      </c>
      <c r="AE27" s="33">
        <f>IF(I30&gt;J30,I30-J30,0)</f>
        <v>163733.12000000011</v>
      </c>
      <c r="AF27" s="34">
        <f>IF(J30&gt;I30,J30-I30,0)</f>
        <v>0</v>
      </c>
      <c r="AH27" s="61">
        <v>5240</v>
      </c>
      <c r="AI27" s="49"/>
      <c r="AJ27" s="50"/>
      <c r="AK27" s="81" t="s">
        <v>94</v>
      </c>
      <c r="AL27" s="63">
        <f t="shared" si="18"/>
        <v>8436</v>
      </c>
      <c r="AM27" s="78">
        <f t="shared" si="17"/>
        <v>2837</v>
      </c>
    </row>
    <row r="28" spans="1:39">
      <c r="A28" s="61">
        <v>1290</v>
      </c>
      <c r="B28" s="61"/>
      <c r="C28" s="71" t="s">
        <v>89</v>
      </c>
      <c r="D28" s="72">
        <f>+'[1]31120'!E93</f>
        <v>0</v>
      </c>
      <c r="E28" s="72">
        <f>+'[1]31120'!F93</f>
        <v>0</v>
      </c>
      <c r="F28" s="72">
        <f>+'[1]31120'!G93</f>
        <v>0</v>
      </c>
      <c r="G28" s="82" t="s">
        <v>95</v>
      </c>
      <c r="H28" s="80">
        <f>SUM(H20:H26)</f>
        <v>0</v>
      </c>
      <c r="I28" s="83">
        <f>SUM(I20:I26)</f>
        <v>0</v>
      </c>
      <c r="J28" s="83">
        <f>SUM(J20:J26)</f>
        <v>0</v>
      </c>
      <c r="K28" s="80"/>
      <c r="L28" s="20">
        <v>5000</v>
      </c>
      <c r="M28" s="75"/>
      <c r="N28" s="39"/>
      <c r="O28" s="72"/>
      <c r="P28" s="74"/>
      <c r="Q28" s="74"/>
      <c r="S28" s="61">
        <v>3130</v>
      </c>
      <c r="T28" s="62" t="s">
        <v>26</v>
      </c>
      <c r="U28" s="63">
        <f t="shared" si="19"/>
        <v>-119074.13</v>
      </c>
      <c r="V28" s="44"/>
      <c r="W28" s="44"/>
      <c r="X28" s="44"/>
      <c r="Y28" s="64">
        <f>SUM(U28:X28)</f>
        <v>-119074.13</v>
      </c>
      <c r="AA28" s="20">
        <v>2100</v>
      </c>
      <c r="AB28" s="46" t="s">
        <v>14</v>
      </c>
      <c r="AC28" s="47">
        <f>IF(H18&gt;I18,H18-I18,0)</f>
        <v>0</v>
      </c>
      <c r="AD28" s="48">
        <f>IF(I18&gt;H18,I18-H18,0)</f>
        <v>6124.0200000000186</v>
      </c>
      <c r="AE28" s="47">
        <f>IF(I18&gt;J18,I18-J18,0)</f>
        <v>163733.12000000011</v>
      </c>
      <c r="AF28" s="48">
        <f>IF(J18&gt;I18,J18-I18,0)</f>
        <v>0</v>
      </c>
      <c r="AH28" s="61">
        <v>5250</v>
      </c>
      <c r="AI28" s="49"/>
      <c r="AJ28" s="50"/>
      <c r="AK28" s="81" t="s">
        <v>96</v>
      </c>
      <c r="AL28" s="63">
        <f t="shared" si="18"/>
        <v>0</v>
      </c>
      <c r="AM28" s="78">
        <f t="shared" si="17"/>
        <v>0</v>
      </c>
    </row>
    <row r="29" spans="1:39">
      <c r="B29" s="61"/>
      <c r="C29" s="71"/>
      <c r="D29" s="72"/>
      <c r="E29" s="72"/>
      <c r="G29" s="73"/>
      <c r="H29" s="55"/>
      <c r="I29" s="56"/>
      <c r="J29" s="87"/>
      <c r="K29" s="88"/>
      <c r="L29" s="20">
        <v>5100</v>
      </c>
      <c r="M29" s="38" t="s">
        <v>97</v>
      </c>
      <c r="N29" s="39"/>
      <c r="O29" s="72"/>
      <c r="P29" s="74"/>
      <c r="Q29" s="74"/>
      <c r="S29" s="61"/>
      <c r="T29" s="62"/>
      <c r="U29" s="63"/>
      <c r="V29" s="44"/>
      <c r="W29" s="44"/>
      <c r="X29" s="44"/>
      <c r="Y29" s="64"/>
      <c r="AA29" s="61">
        <v>2110</v>
      </c>
      <c r="AB29" s="62" t="s">
        <v>19</v>
      </c>
      <c r="AC29" s="65">
        <f t="shared" ref="AC29:AC36" si="20">IF(H9&gt;I9,H9-I9,0)</f>
        <v>0</v>
      </c>
      <c r="AD29" s="66">
        <f t="shared" ref="AD29:AD36" si="21">IF(I9&gt;H9,I9-H9,0)</f>
        <v>14834.309999999939</v>
      </c>
      <c r="AE29" s="65">
        <f t="shared" ref="AE29:AE36" si="22">IF(I9&gt;J9,I9-J9,0)</f>
        <v>152672.64000000001</v>
      </c>
      <c r="AF29" s="66">
        <f t="shared" ref="AF29:AF36" si="23">IF(J9&gt;I9,J9-I9,0)</f>
        <v>0</v>
      </c>
      <c r="AH29" s="61">
        <v>5260</v>
      </c>
      <c r="AI29" s="49"/>
      <c r="AJ29" s="50"/>
      <c r="AK29" s="81" t="s">
        <v>98</v>
      </c>
      <c r="AL29" s="63">
        <f t="shared" si="18"/>
        <v>0</v>
      </c>
      <c r="AM29" s="78">
        <f t="shared" si="17"/>
        <v>0</v>
      </c>
    </row>
    <row r="30" spans="1:39">
      <c r="B30" s="61"/>
      <c r="C30" s="79" t="s">
        <v>99</v>
      </c>
      <c r="D30" s="80">
        <f>SUM(D20:D28)</f>
        <v>4108342.3899999987</v>
      </c>
      <c r="E30" s="80">
        <f>SUM(E20:E28)</f>
        <v>4030107.42</v>
      </c>
      <c r="F30" s="80">
        <f>SUM(F20:F28)</f>
        <v>3875539.8599999994</v>
      </c>
      <c r="G30" s="95" t="s">
        <v>100</v>
      </c>
      <c r="H30" s="93">
        <f>+H28+H18</f>
        <v>910585.3</v>
      </c>
      <c r="I30" s="94">
        <f>+I28+I18</f>
        <v>916709.32000000007</v>
      </c>
      <c r="J30" s="94">
        <f>+J28+J18</f>
        <v>752976.2</v>
      </c>
      <c r="K30" s="96"/>
      <c r="L30" s="61">
        <v>5110</v>
      </c>
      <c r="M30" s="59" t="s">
        <v>101</v>
      </c>
      <c r="N30" s="39"/>
      <c r="O30" s="55">
        <f>SUM(O31:O33)</f>
        <v>12490528.52</v>
      </c>
      <c r="P30" s="56">
        <f t="shared" ref="P30:Q30" si="24">SUM(P31:P33)</f>
        <v>11867099.9</v>
      </c>
      <c r="Q30" s="56">
        <f t="shared" si="24"/>
        <v>12071731.6</v>
      </c>
      <c r="S30" s="42">
        <v>900005</v>
      </c>
      <c r="T30" s="32" t="s">
        <v>102</v>
      </c>
      <c r="U30" s="44" t="s">
        <v>34</v>
      </c>
      <c r="V30" s="43">
        <f>SUM(V31:V35)</f>
        <v>1040197.0699999998</v>
      </c>
      <c r="W30" s="43">
        <f>SUM(W31:W35)</f>
        <v>-1322029.42</v>
      </c>
      <c r="X30" s="43"/>
      <c r="Y30" s="45">
        <f t="shared" ref="Y30:Y35" si="25">SUM(U30:X30)</f>
        <v>-281832.35000000009</v>
      </c>
      <c r="AA30" s="61">
        <v>2120</v>
      </c>
      <c r="AB30" s="62" t="s">
        <v>24</v>
      </c>
      <c r="AC30" s="65">
        <f t="shared" si="20"/>
        <v>0</v>
      </c>
      <c r="AD30" s="66">
        <f t="shared" si="21"/>
        <v>0</v>
      </c>
      <c r="AE30" s="65">
        <f t="shared" si="22"/>
        <v>0</v>
      </c>
      <c r="AF30" s="66">
        <f t="shared" si="23"/>
        <v>0</v>
      </c>
      <c r="AH30" s="61">
        <v>5270</v>
      </c>
      <c r="AI30" s="49"/>
      <c r="AJ30" s="50"/>
      <c r="AK30" s="81" t="s">
        <v>103</v>
      </c>
      <c r="AL30" s="63">
        <f t="shared" si="18"/>
        <v>0</v>
      </c>
      <c r="AM30" s="78">
        <f t="shared" si="17"/>
        <v>0</v>
      </c>
    </row>
    <row r="31" spans="1:39">
      <c r="B31" s="61"/>
      <c r="C31" s="21"/>
      <c r="D31" s="55"/>
      <c r="E31" s="55"/>
      <c r="F31" s="55"/>
      <c r="G31" s="23"/>
      <c r="H31" s="55"/>
      <c r="I31" s="56"/>
      <c r="J31" s="87"/>
      <c r="K31" s="88"/>
      <c r="L31" s="61">
        <v>5120</v>
      </c>
      <c r="M31" s="75"/>
      <c r="N31" s="76" t="s">
        <v>72</v>
      </c>
      <c r="O31" s="72">
        <f>+'[1]31120'!E28</f>
        <v>7858134.7400000002</v>
      </c>
      <c r="P31" s="74">
        <f>+'[1]31120'!F28</f>
        <v>7837797.3099999996</v>
      </c>
      <c r="Q31" s="74">
        <f>+'[1]31120'!G28</f>
        <v>8130057.3699999992</v>
      </c>
      <c r="S31" s="61">
        <v>3210</v>
      </c>
      <c r="T31" s="62" t="s">
        <v>38</v>
      </c>
      <c r="U31" s="44" t="s">
        <v>34</v>
      </c>
      <c r="V31" s="44"/>
      <c r="W31" s="63">
        <f>+H40</f>
        <v>-298219.36000000004</v>
      </c>
      <c r="X31" s="44"/>
      <c r="Y31" s="64">
        <f t="shared" si="25"/>
        <v>-298219.36000000004</v>
      </c>
      <c r="AA31" s="61">
        <v>2130</v>
      </c>
      <c r="AB31" s="62" t="s">
        <v>28</v>
      </c>
      <c r="AC31" s="65">
        <f t="shared" si="20"/>
        <v>0</v>
      </c>
      <c r="AD31" s="66">
        <f t="shared" si="21"/>
        <v>0</v>
      </c>
      <c r="AE31" s="65">
        <f t="shared" si="22"/>
        <v>0</v>
      </c>
      <c r="AF31" s="66">
        <f t="shared" si="23"/>
        <v>0</v>
      </c>
      <c r="AH31" s="61">
        <v>5280</v>
      </c>
      <c r="AI31" s="49"/>
      <c r="AJ31" s="50"/>
      <c r="AK31" s="81" t="s">
        <v>104</v>
      </c>
      <c r="AL31" s="63">
        <f t="shared" si="18"/>
        <v>0</v>
      </c>
      <c r="AM31" s="78">
        <f t="shared" si="17"/>
        <v>0</v>
      </c>
    </row>
    <row r="32" spans="1:39">
      <c r="C32" s="21" t="s">
        <v>105</v>
      </c>
      <c r="D32" s="55">
        <f>+D30+D17</f>
        <v>7400759.9499999993</v>
      </c>
      <c r="E32" s="55">
        <f>+E30+E17</f>
        <v>7807790.4500000002</v>
      </c>
      <c r="F32" s="55">
        <f>+F30+F17</f>
        <v>6555322.9299999997</v>
      </c>
      <c r="G32" s="23" t="s">
        <v>106</v>
      </c>
      <c r="H32" s="55"/>
      <c r="I32" s="56"/>
      <c r="J32" s="56"/>
      <c r="K32" s="55"/>
      <c r="L32" s="61">
        <v>5130</v>
      </c>
      <c r="M32" s="75"/>
      <c r="N32" s="76" t="s">
        <v>76</v>
      </c>
      <c r="O32" s="72">
        <f>+'[1]31120'!E29</f>
        <v>1279749.52</v>
      </c>
      <c r="P32" s="74">
        <f>+'[1]31120'!F29</f>
        <v>1023110.5900000001</v>
      </c>
      <c r="Q32" s="74">
        <f>+'[1]31120'!G29</f>
        <v>946985.32000000007</v>
      </c>
      <c r="S32" s="61">
        <v>3220</v>
      </c>
      <c r="T32" s="62" t="s">
        <v>42</v>
      </c>
      <c r="U32" s="44" t="s">
        <v>34</v>
      </c>
      <c r="V32" s="63">
        <f>+H41-I41</f>
        <v>1040197.0699999998</v>
      </c>
      <c r="W32" s="97">
        <f>-W13</f>
        <v>-1023810.0599999998</v>
      </c>
      <c r="X32" s="44"/>
      <c r="Y32" s="64">
        <f t="shared" si="25"/>
        <v>16387.010000000009</v>
      </c>
      <c r="AA32" s="61">
        <v>2140</v>
      </c>
      <c r="AB32" s="62" t="s">
        <v>31</v>
      </c>
      <c r="AC32" s="65">
        <f t="shared" si="20"/>
        <v>0</v>
      </c>
      <c r="AD32" s="66">
        <f t="shared" si="21"/>
        <v>0</v>
      </c>
      <c r="AE32" s="65">
        <f t="shared" si="22"/>
        <v>0</v>
      </c>
      <c r="AF32" s="66">
        <f t="shared" si="23"/>
        <v>0</v>
      </c>
      <c r="AH32" s="61">
        <v>5290</v>
      </c>
      <c r="AI32" s="49"/>
      <c r="AJ32" s="50"/>
      <c r="AK32" s="81" t="s">
        <v>107</v>
      </c>
      <c r="AL32" s="63">
        <f t="shared" si="18"/>
        <v>0</v>
      </c>
      <c r="AM32" s="78">
        <f t="shared" si="17"/>
        <v>0</v>
      </c>
    </row>
    <row r="33" spans="2:39">
      <c r="B33" s="20"/>
      <c r="C33" s="38"/>
      <c r="D33" s="98"/>
      <c r="E33" s="98"/>
      <c r="G33" s="23"/>
      <c r="H33" s="55"/>
      <c r="I33" s="56"/>
      <c r="J33" s="56"/>
      <c r="K33" s="55"/>
      <c r="L33" s="20">
        <v>5200</v>
      </c>
      <c r="M33" s="75"/>
      <c r="N33" s="76" t="s">
        <v>81</v>
      </c>
      <c r="O33" s="72">
        <f>+'[1]31120'!E30</f>
        <v>3352644.2600000002</v>
      </c>
      <c r="P33" s="74">
        <f>+'[1]31120'!F30</f>
        <v>3006192</v>
      </c>
      <c r="Q33" s="74">
        <f>+'[1]31120'!G30</f>
        <v>2994688.91</v>
      </c>
      <c r="S33" s="61">
        <v>3230</v>
      </c>
      <c r="T33" s="62" t="s">
        <v>46</v>
      </c>
      <c r="U33" s="44" t="s">
        <v>34</v>
      </c>
      <c r="V33" s="44"/>
      <c r="W33" s="63">
        <f>+H42-I42</f>
        <v>0</v>
      </c>
      <c r="X33" s="44"/>
      <c r="Y33" s="64">
        <f t="shared" si="25"/>
        <v>0</v>
      </c>
      <c r="AA33" s="61">
        <v>2150</v>
      </c>
      <c r="AB33" s="62" t="s">
        <v>36</v>
      </c>
      <c r="AC33" s="65">
        <f t="shared" si="20"/>
        <v>19770.77</v>
      </c>
      <c r="AD33" s="66">
        <f t="shared" si="21"/>
        <v>0</v>
      </c>
      <c r="AE33" s="65">
        <f t="shared" si="22"/>
        <v>0</v>
      </c>
      <c r="AF33" s="66">
        <f t="shared" si="23"/>
        <v>0</v>
      </c>
      <c r="AH33" s="61">
        <v>5310</v>
      </c>
      <c r="AI33" s="49"/>
      <c r="AJ33" s="50"/>
      <c r="AK33" s="81" t="s">
        <v>108</v>
      </c>
      <c r="AL33" s="63">
        <f>+O45</f>
        <v>0</v>
      </c>
      <c r="AM33" s="78">
        <f t="shared" ref="AM33:AM36" si="26">+P45</f>
        <v>24080</v>
      </c>
    </row>
    <row r="34" spans="2:39">
      <c r="B34" s="20">
        <v>3100</v>
      </c>
      <c r="C34" s="75"/>
      <c r="D34" s="99"/>
      <c r="E34" s="99"/>
      <c r="F34" s="100"/>
      <c r="G34" s="95" t="s">
        <v>109</v>
      </c>
      <c r="H34" s="93">
        <f>SUM(H35:H37)</f>
        <v>3610282.53</v>
      </c>
      <c r="I34" s="94">
        <f>SUM(I35:I37)</f>
        <v>3729356.6599999997</v>
      </c>
      <c r="J34" s="94">
        <f>SUM(J35:J37)</f>
        <v>3729356.6599999997</v>
      </c>
      <c r="K34" s="93"/>
      <c r="L34" s="61">
        <v>5210</v>
      </c>
      <c r="M34" s="59" t="s">
        <v>110</v>
      </c>
      <c r="N34" s="39"/>
      <c r="O34" s="55">
        <f>SUM(O35:O43)</f>
        <v>8436</v>
      </c>
      <c r="P34" s="56">
        <f>SUM(P35:P43)</f>
        <v>2837</v>
      </c>
      <c r="Q34" s="56">
        <f>SUM(Q35:Q43)</f>
        <v>3863</v>
      </c>
      <c r="S34" s="61">
        <v>3240</v>
      </c>
      <c r="T34" s="62" t="s">
        <v>48</v>
      </c>
      <c r="U34" s="44" t="s">
        <v>34</v>
      </c>
      <c r="V34" s="44"/>
      <c r="W34" s="63">
        <f t="shared" ref="W34:W35" si="27">+H43-I43</f>
        <v>0</v>
      </c>
      <c r="X34" s="44"/>
      <c r="Y34" s="64">
        <f t="shared" si="25"/>
        <v>0</v>
      </c>
      <c r="AA34" s="61">
        <v>2160</v>
      </c>
      <c r="AB34" s="62" t="s">
        <v>40</v>
      </c>
      <c r="AC34" s="65">
        <f t="shared" si="20"/>
        <v>0</v>
      </c>
      <c r="AD34" s="66">
        <f t="shared" si="21"/>
        <v>0</v>
      </c>
      <c r="AE34" s="65">
        <f t="shared" si="22"/>
        <v>0</v>
      </c>
      <c r="AF34" s="66">
        <f t="shared" si="23"/>
        <v>0</v>
      </c>
      <c r="AH34" s="61">
        <v>5320</v>
      </c>
      <c r="AI34" s="49"/>
      <c r="AJ34" s="50"/>
      <c r="AK34" s="81" t="s">
        <v>16</v>
      </c>
      <c r="AL34" s="63">
        <f t="shared" ref="AL34:AL36" si="28">+O46</f>
        <v>0</v>
      </c>
      <c r="AM34" s="78">
        <f t="shared" si="26"/>
        <v>0</v>
      </c>
    </row>
    <row r="35" spans="2:39">
      <c r="B35" s="61">
        <v>3110</v>
      </c>
      <c r="C35" s="75"/>
      <c r="D35" s="99"/>
      <c r="E35" s="99"/>
      <c r="F35" s="100"/>
      <c r="G35" s="73" t="s">
        <v>16</v>
      </c>
      <c r="H35" s="72">
        <f>+'[1]31120'!E128</f>
        <v>2763371.1799999997</v>
      </c>
      <c r="I35" s="74">
        <f>+'[1]31120'!F128</f>
        <v>2763371.1799999997</v>
      </c>
      <c r="J35" s="74">
        <f>+'[1]31120'!G128</f>
        <v>2763371.1799999997</v>
      </c>
      <c r="K35" s="72"/>
      <c r="L35" s="61">
        <v>5220</v>
      </c>
      <c r="M35" s="75"/>
      <c r="N35" s="76" t="s">
        <v>85</v>
      </c>
      <c r="O35" s="72">
        <f>+'[1]31120'!E32</f>
        <v>0</v>
      </c>
      <c r="P35" s="74">
        <f>+'[1]31120'!F32</f>
        <v>0</v>
      </c>
      <c r="Q35" s="74">
        <f>+'[1]31120'!G32</f>
        <v>0</v>
      </c>
      <c r="S35" s="61">
        <v>3250</v>
      </c>
      <c r="T35" s="62" t="s">
        <v>52</v>
      </c>
      <c r="U35" s="44" t="s">
        <v>34</v>
      </c>
      <c r="V35" s="44"/>
      <c r="W35" s="63">
        <f t="shared" si="27"/>
        <v>0</v>
      </c>
      <c r="X35" s="44"/>
      <c r="Y35" s="64">
        <f t="shared" si="25"/>
        <v>0</v>
      </c>
      <c r="AA35" s="61">
        <v>2170</v>
      </c>
      <c r="AB35" s="62" t="s">
        <v>44</v>
      </c>
      <c r="AC35" s="65">
        <f t="shared" si="20"/>
        <v>0</v>
      </c>
      <c r="AD35" s="66">
        <f t="shared" si="21"/>
        <v>11060.48000000001</v>
      </c>
      <c r="AE35" s="65">
        <f t="shared" si="22"/>
        <v>11060.48000000001</v>
      </c>
      <c r="AF35" s="66">
        <f t="shared" si="23"/>
        <v>0</v>
      </c>
      <c r="AH35" s="61">
        <v>5330</v>
      </c>
      <c r="AI35" s="49"/>
      <c r="AJ35" s="50"/>
      <c r="AK35" s="81" t="s">
        <v>111</v>
      </c>
      <c r="AL35" s="63">
        <f t="shared" si="28"/>
        <v>0</v>
      </c>
      <c r="AM35" s="78">
        <f t="shared" si="26"/>
        <v>0</v>
      </c>
    </row>
    <row r="36" spans="2:39">
      <c r="B36" s="61">
        <v>3120</v>
      </c>
      <c r="C36" s="75"/>
      <c r="D36" s="99"/>
      <c r="E36" s="99"/>
      <c r="F36" s="100"/>
      <c r="G36" s="73" t="s">
        <v>21</v>
      </c>
      <c r="H36" s="72">
        <f>+'[1]31120'!E129</f>
        <v>0</v>
      </c>
      <c r="I36" s="74">
        <f>+'[1]31120'!F129</f>
        <v>0</v>
      </c>
      <c r="J36" s="74">
        <f>+'[1]31120'!G129</f>
        <v>0</v>
      </c>
      <c r="K36" s="72"/>
      <c r="L36" s="61">
        <v>5230</v>
      </c>
      <c r="M36" s="75"/>
      <c r="N36" s="76" t="s">
        <v>112</v>
      </c>
      <c r="O36" s="72">
        <f>+'[1]31120'!E33</f>
        <v>0</v>
      </c>
      <c r="P36" s="74">
        <f>+'[1]31120'!F33</f>
        <v>0</v>
      </c>
      <c r="Q36" s="74">
        <f>+'[1]31120'!G33</f>
        <v>0</v>
      </c>
      <c r="S36" s="61"/>
      <c r="T36" s="62"/>
      <c r="U36" s="44"/>
      <c r="V36" s="44"/>
      <c r="W36" s="63"/>
      <c r="X36" s="44"/>
      <c r="Y36" s="64"/>
      <c r="AA36" s="61">
        <v>2190</v>
      </c>
      <c r="AB36" s="62" t="s">
        <v>47</v>
      </c>
      <c r="AC36" s="65">
        <f t="shared" si="20"/>
        <v>0</v>
      </c>
      <c r="AD36" s="66">
        <f t="shared" si="21"/>
        <v>0</v>
      </c>
      <c r="AE36" s="65">
        <f t="shared" si="22"/>
        <v>0</v>
      </c>
      <c r="AF36" s="66">
        <f t="shared" si="23"/>
        <v>0</v>
      </c>
      <c r="AH36" s="101">
        <v>4500</v>
      </c>
      <c r="AI36" s="49"/>
      <c r="AJ36" s="50"/>
      <c r="AK36" s="81" t="s">
        <v>113</v>
      </c>
      <c r="AL36" s="63">
        <f t="shared" si="28"/>
        <v>0</v>
      </c>
      <c r="AM36" s="78">
        <f t="shared" si="26"/>
        <v>0</v>
      </c>
    </row>
    <row r="37" spans="2:39">
      <c r="B37" s="61">
        <v>3130</v>
      </c>
      <c r="C37" s="75"/>
      <c r="D37" s="99"/>
      <c r="E37" s="99"/>
      <c r="F37" s="100"/>
      <c r="G37" s="73" t="s">
        <v>26</v>
      </c>
      <c r="H37" s="72">
        <f>+'[1]31120'!E130</f>
        <v>846911.35</v>
      </c>
      <c r="I37" s="74">
        <f>+'[1]31120'!F130</f>
        <v>965985.48</v>
      </c>
      <c r="J37" s="74">
        <f>+'[1]31120'!G130</f>
        <v>965985.48</v>
      </c>
      <c r="K37" s="72"/>
      <c r="L37" s="61">
        <v>5240</v>
      </c>
      <c r="M37" s="75"/>
      <c r="N37" s="76" t="s">
        <v>114</v>
      </c>
      <c r="O37" s="72">
        <f>+'[1]31120'!E34</f>
        <v>0</v>
      </c>
      <c r="P37" s="74">
        <f>+'[1]31120'!F34</f>
        <v>0</v>
      </c>
      <c r="Q37" s="74">
        <f>+'[1]31120'!G34</f>
        <v>0</v>
      </c>
      <c r="S37" s="61"/>
      <c r="T37" s="67" t="s">
        <v>115</v>
      </c>
      <c r="U37" s="44" t="s">
        <v>34</v>
      </c>
      <c r="V37" s="44"/>
      <c r="W37" s="63"/>
      <c r="X37" s="43">
        <f>SUM(X38:X39)</f>
        <v>0</v>
      </c>
      <c r="Y37" s="45">
        <f>SUM(U37:X37)</f>
        <v>0</v>
      </c>
      <c r="AA37" s="61"/>
      <c r="AB37" s="62"/>
      <c r="AC37" s="65"/>
      <c r="AD37" s="66"/>
      <c r="AE37" s="65"/>
      <c r="AF37" s="66"/>
      <c r="AI37" s="46" t="s">
        <v>116</v>
      </c>
      <c r="AJ37" s="50"/>
      <c r="AK37" s="102"/>
      <c r="AL37" s="103">
        <f>+AL9-AL20</f>
        <v>-298219.3599999994</v>
      </c>
      <c r="AM37" s="104">
        <f>+AM9-AM20</f>
        <v>1025805.9399999995</v>
      </c>
    </row>
    <row r="38" spans="2:39">
      <c r="B38" s="61"/>
      <c r="C38" s="75"/>
      <c r="D38" s="99"/>
      <c r="E38" s="99"/>
      <c r="F38" s="105"/>
      <c r="G38" s="73"/>
      <c r="H38" s="72"/>
      <c r="I38" s="74"/>
      <c r="J38" s="57"/>
      <c r="K38" s="58"/>
      <c r="L38" s="61">
        <v>5250</v>
      </c>
      <c r="M38" s="75"/>
      <c r="N38" s="76" t="s">
        <v>94</v>
      </c>
      <c r="O38" s="72">
        <f>+'[1]31120'!E35</f>
        <v>8436</v>
      </c>
      <c r="P38" s="74">
        <f>+'[1]31120'!F35</f>
        <v>2837</v>
      </c>
      <c r="Q38" s="74">
        <f>+'[1]31120'!G35</f>
        <v>3863</v>
      </c>
      <c r="S38" s="61">
        <v>3310</v>
      </c>
      <c r="T38" s="62" t="s">
        <v>65</v>
      </c>
      <c r="U38" s="44" t="s">
        <v>34</v>
      </c>
      <c r="V38" s="44"/>
      <c r="X38" s="63">
        <f>+H47-I47</f>
        <v>0</v>
      </c>
      <c r="Y38" s="64">
        <f>SUM(U38:X38)</f>
        <v>0</v>
      </c>
      <c r="AA38" s="20">
        <v>2200</v>
      </c>
      <c r="AB38" s="46" t="s">
        <v>63</v>
      </c>
      <c r="AC38" s="47">
        <f>IF(H28&gt;I28,H28-I28,0)</f>
        <v>0</v>
      </c>
      <c r="AD38" s="48">
        <f>IF(I28&gt;H28,I28-H28,0)</f>
        <v>0</v>
      </c>
      <c r="AE38" s="47">
        <f>IF(I28&gt;J28,I28-J28,0)</f>
        <v>0</v>
      </c>
      <c r="AF38" s="48">
        <f>IF(J28&gt;I28,J28-I28,0)</f>
        <v>0</v>
      </c>
      <c r="AI38" s="32"/>
      <c r="AJ38" s="50"/>
      <c r="AK38" s="102"/>
      <c r="AL38" s="69"/>
      <c r="AM38" s="70"/>
    </row>
    <row r="39" spans="2:39">
      <c r="B39" s="20">
        <v>3200</v>
      </c>
      <c r="C39" s="75"/>
      <c r="D39" s="99"/>
      <c r="E39" s="99"/>
      <c r="F39" s="100"/>
      <c r="G39" s="95" t="s">
        <v>117</v>
      </c>
      <c r="H39" s="93">
        <f>SUM(H40:H44)</f>
        <v>2879892.12</v>
      </c>
      <c r="I39" s="94">
        <f>SUM(I40:I44)</f>
        <v>3161724.4699999997</v>
      </c>
      <c r="J39" s="94">
        <f>SUM(J40:J44)</f>
        <v>2072990.0699999996</v>
      </c>
      <c r="K39" s="93"/>
      <c r="L39" s="61">
        <v>5260</v>
      </c>
      <c r="M39" s="75"/>
      <c r="N39" s="76" t="s">
        <v>96</v>
      </c>
      <c r="O39" s="72">
        <f>+'[1]31120'!E36</f>
        <v>0</v>
      </c>
      <c r="P39" s="74">
        <f>+'[1]31120'!F36</f>
        <v>0</v>
      </c>
      <c r="Q39" s="74">
        <f>+'[1]31120'!G36</f>
        <v>0</v>
      </c>
      <c r="S39" s="61">
        <v>3320</v>
      </c>
      <c r="T39" s="62" t="s">
        <v>70</v>
      </c>
      <c r="U39" s="44" t="s">
        <v>34</v>
      </c>
      <c r="V39" s="44"/>
      <c r="X39" s="63">
        <f t="shared" ref="X39" si="29">+H48-I48</f>
        <v>0</v>
      </c>
      <c r="Y39" s="64">
        <f>SUM(U39:X39)</f>
        <v>0</v>
      </c>
      <c r="AA39" s="61">
        <v>2210</v>
      </c>
      <c r="AB39" s="62" t="s">
        <v>68</v>
      </c>
      <c r="AC39" s="65">
        <f t="shared" ref="AC39:AC44" si="30">IF(H21&gt;I21,H21-I21,0)</f>
        <v>0</v>
      </c>
      <c r="AD39" s="66">
        <f t="shared" ref="AD39:AD44" si="31">IF(I21&gt;H21,I21-H21,0)</f>
        <v>0</v>
      </c>
      <c r="AE39" s="65">
        <f t="shared" ref="AE39:AE44" si="32">IF(I21&gt;J21,I21-J21,0)</f>
        <v>0</v>
      </c>
      <c r="AF39" s="66">
        <f t="shared" ref="AF39:AF44" si="33">IF(J21&gt;I21,J21-I21,0)</f>
        <v>0</v>
      </c>
      <c r="AI39" s="67" t="s">
        <v>118</v>
      </c>
      <c r="AJ39" s="50"/>
      <c r="AK39" s="68"/>
      <c r="AL39" s="69"/>
      <c r="AM39" s="70"/>
    </row>
    <row r="40" spans="2:39">
      <c r="B40" s="61">
        <v>3210</v>
      </c>
      <c r="C40" s="75"/>
      <c r="D40" s="99"/>
      <c r="E40" s="99"/>
      <c r="F40" s="100"/>
      <c r="G40" s="73" t="s">
        <v>119</v>
      </c>
      <c r="H40" s="72">
        <f>+'[1]31120'!E133</f>
        <v>-298219.36000000004</v>
      </c>
      <c r="I40" s="74">
        <f>+'[1]31120'!F133</f>
        <v>1023810.0599999998</v>
      </c>
      <c r="J40" s="74">
        <f>+'[1]31120'!G133</f>
        <v>151306.19</v>
      </c>
      <c r="K40" s="72"/>
      <c r="L40" s="61">
        <v>5270</v>
      </c>
      <c r="M40" s="75"/>
      <c r="N40" s="76" t="s">
        <v>98</v>
      </c>
      <c r="O40" s="72">
        <f>+'[1]31120'!E37</f>
        <v>0</v>
      </c>
      <c r="P40" s="74">
        <f>+'[1]31120'!F37</f>
        <v>0</v>
      </c>
      <c r="Q40" s="74">
        <f>+'[1]31120'!G37</f>
        <v>0</v>
      </c>
      <c r="S40" s="42">
        <v>900006</v>
      </c>
      <c r="T40" s="62"/>
      <c r="U40" s="44"/>
      <c r="V40" s="44"/>
      <c r="X40" s="63"/>
      <c r="Y40" s="64"/>
      <c r="AA40" s="61">
        <v>2220</v>
      </c>
      <c r="AB40" s="62" t="s">
        <v>73</v>
      </c>
      <c r="AC40" s="65">
        <f t="shared" si="30"/>
        <v>0</v>
      </c>
      <c r="AD40" s="66">
        <f t="shared" si="31"/>
        <v>0</v>
      </c>
      <c r="AE40" s="65">
        <f t="shared" si="32"/>
        <v>0</v>
      </c>
      <c r="AF40" s="66">
        <f t="shared" si="33"/>
        <v>0</v>
      </c>
      <c r="AI40" s="49"/>
      <c r="AJ40" s="68" t="s">
        <v>23</v>
      </c>
      <c r="AK40" s="68"/>
      <c r="AL40" s="43">
        <f>SUM(AL41:AL43)</f>
        <v>0</v>
      </c>
      <c r="AM40" s="45">
        <f>SUM(AM41:AM43)</f>
        <v>0</v>
      </c>
    </row>
    <row r="41" spans="2:39">
      <c r="B41" s="61">
        <v>3220</v>
      </c>
      <c r="C41" s="75"/>
      <c r="D41" s="99"/>
      <c r="E41" s="99"/>
      <c r="F41" s="100"/>
      <c r="G41" s="73" t="s">
        <v>42</v>
      </c>
      <c r="H41" s="72">
        <f>+'[1]31120'!E134</f>
        <v>3843928.65</v>
      </c>
      <c r="I41" s="74">
        <f>+'[1]31120'!F134</f>
        <v>2803731.58</v>
      </c>
      <c r="J41" s="74">
        <f>+'[1]31120'!G134</f>
        <v>2587501.0499999998</v>
      </c>
      <c r="K41" s="72"/>
      <c r="L41" s="61">
        <v>5280</v>
      </c>
      <c r="M41" s="75"/>
      <c r="N41" s="76" t="s">
        <v>103</v>
      </c>
      <c r="O41" s="72">
        <f>+'[1]31120'!E38</f>
        <v>0</v>
      </c>
      <c r="P41" s="74">
        <f>+'[1]31120'!F38</f>
        <v>0</v>
      </c>
      <c r="Q41" s="74">
        <f>+'[1]31120'!G38</f>
        <v>0</v>
      </c>
      <c r="T41" s="106" t="s">
        <v>120</v>
      </c>
      <c r="U41" s="107">
        <f>+U23+U25</f>
        <v>3610282.53</v>
      </c>
      <c r="V41" s="107">
        <f>+V23+V25+V30+V37</f>
        <v>3178111.48</v>
      </c>
      <c r="W41" s="107">
        <f>+W23+W25+W30+W37</f>
        <v>-298219.3600000001</v>
      </c>
      <c r="X41" s="107">
        <f>+X23+X25+X30+X37</f>
        <v>0</v>
      </c>
      <c r="Y41" s="108">
        <f>SUM(U41:X41)</f>
        <v>6490174.6499999994</v>
      </c>
      <c r="AA41" s="61">
        <v>2230</v>
      </c>
      <c r="AB41" s="62" t="s">
        <v>77</v>
      </c>
      <c r="AC41" s="65">
        <f t="shared" si="30"/>
        <v>0</v>
      </c>
      <c r="AD41" s="66">
        <f t="shared" si="31"/>
        <v>0</v>
      </c>
      <c r="AE41" s="65">
        <f t="shared" si="32"/>
        <v>0</v>
      </c>
      <c r="AF41" s="66">
        <f t="shared" si="33"/>
        <v>0</v>
      </c>
      <c r="AI41" s="49"/>
      <c r="AJ41" s="50"/>
      <c r="AK41" s="81" t="s">
        <v>61</v>
      </c>
      <c r="AL41" s="63">
        <v>0</v>
      </c>
      <c r="AM41" s="78">
        <v>0</v>
      </c>
    </row>
    <row r="42" spans="2:39">
      <c r="B42" s="61">
        <v>3230</v>
      </c>
      <c r="C42" s="75"/>
      <c r="D42" s="109"/>
      <c r="E42" s="109"/>
      <c r="F42" s="100"/>
      <c r="G42" s="73" t="s">
        <v>121</v>
      </c>
      <c r="H42" s="72">
        <f>+'[1]31120'!E135</f>
        <v>-264179.01</v>
      </c>
      <c r="I42" s="74">
        <f>+'[1]31120'!F135</f>
        <v>-264179.01</v>
      </c>
      <c r="J42" s="74">
        <f>+'[1]31120'!G135</f>
        <v>-264179.01</v>
      </c>
      <c r="K42" s="72"/>
      <c r="L42" s="61">
        <v>5290</v>
      </c>
      <c r="M42" s="75"/>
      <c r="N42" s="76" t="s">
        <v>104</v>
      </c>
      <c r="O42" s="72">
        <f>+'[1]31120'!E39</f>
        <v>0</v>
      </c>
      <c r="P42" s="74">
        <f>+'[1]31120'!F39</f>
        <v>0</v>
      </c>
      <c r="Q42" s="74">
        <f>+'[1]31120'!G39</f>
        <v>0</v>
      </c>
      <c r="U42" s="110">
        <f>+I34-U23</f>
        <v>0</v>
      </c>
      <c r="V42" s="110">
        <f>+I39-V23-W23</f>
        <v>0</v>
      </c>
      <c r="W42" s="110"/>
      <c r="X42" s="110">
        <f>+I46-X23</f>
        <v>0</v>
      </c>
      <c r="Y42" s="110">
        <f>+I50-Y23</f>
        <v>0</v>
      </c>
      <c r="AA42" s="61">
        <v>2240</v>
      </c>
      <c r="AB42" s="62" t="s">
        <v>82</v>
      </c>
      <c r="AC42" s="65">
        <f t="shared" si="30"/>
        <v>0</v>
      </c>
      <c r="AD42" s="66">
        <f t="shared" si="31"/>
        <v>0</v>
      </c>
      <c r="AE42" s="65">
        <f t="shared" si="32"/>
        <v>0</v>
      </c>
      <c r="AF42" s="66">
        <f t="shared" si="33"/>
        <v>0</v>
      </c>
      <c r="AI42" s="49"/>
      <c r="AJ42" s="50"/>
      <c r="AK42" s="81" t="s">
        <v>66</v>
      </c>
      <c r="AL42" s="63">
        <v>0</v>
      </c>
      <c r="AM42" s="78">
        <v>0</v>
      </c>
    </row>
    <row r="43" spans="2:39">
      <c r="B43" s="61">
        <v>3240</v>
      </c>
      <c r="C43" s="75"/>
      <c r="D43" s="99"/>
      <c r="E43" s="99"/>
      <c r="F43" s="111"/>
      <c r="G43" s="73" t="s">
        <v>48</v>
      </c>
      <c r="H43" s="72">
        <f>+'[1]31120'!E136</f>
        <v>0</v>
      </c>
      <c r="I43" s="74">
        <f>+'[1]31120'!F136</f>
        <v>0</v>
      </c>
      <c r="J43" s="74">
        <f>+'[1]31120'!G136</f>
        <v>0</v>
      </c>
      <c r="K43" s="72"/>
      <c r="L43" s="20">
        <v>5300</v>
      </c>
      <c r="M43" s="75"/>
      <c r="N43" s="76" t="s">
        <v>107</v>
      </c>
      <c r="O43" s="72">
        <f>+'[1]31120'!E40</f>
        <v>0</v>
      </c>
      <c r="P43" s="74">
        <f>+'[1]31120'!F40</f>
        <v>0</v>
      </c>
      <c r="Q43" s="74">
        <f>+'[1]31120'!G40</f>
        <v>0</v>
      </c>
      <c r="U43" s="110">
        <f>+H34-U41</f>
        <v>0</v>
      </c>
      <c r="V43" s="110"/>
      <c r="W43" s="110">
        <f>+H39-V41-W41</f>
        <v>0</v>
      </c>
      <c r="X43" s="110">
        <f>+H46-X41</f>
        <v>0</v>
      </c>
      <c r="Y43" s="110">
        <f>+H50-Y41</f>
        <v>0</v>
      </c>
      <c r="AA43" s="61">
        <v>2250</v>
      </c>
      <c r="AB43" s="62" t="s">
        <v>86</v>
      </c>
      <c r="AC43" s="65">
        <f t="shared" si="30"/>
        <v>0</v>
      </c>
      <c r="AD43" s="66">
        <f t="shared" si="31"/>
        <v>0</v>
      </c>
      <c r="AE43" s="65">
        <f t="shared" si="32"/>
        <v>0</v>
      </c>
      <c r="AF43" s="66">
        <f t="shared" si="33"/>
        <v>0</v>
      </c>
      <c r="AI43" s="49"/>
      <c r="AJ43" s="50"/>
      <c r="AK43" s="81" t="s">
        <v>122</v>
      </c>
      <c r="AL43" s="63">
        <f>+AC48-AD48</f>
        <v>0</v>
      </c>
      <c r="AM43" s="78">
        <f>+AE48-AF48</f>
        <v>0</v>
      </c>
    </row>
    <row r="44" spans="2:39">
      <c r="B44" s="61">
        <v>3250</v>
      </c>
      <c r="C44" s="75"/>
      <c r="D44" s="99"/>
      <c r="E44" s="99"/>
      <c r="F44" s="58"/>
      <c r="G44" s="73" t="s">
        <v>52</v>
      </c>
      <c r="H44" s="72">
        <f>+'[1]31120'!E137</f>
        <v>-401638.16</v>
      </c>
      <c r="I44" s="74">
        <f>+'[1]31120'!F137</f>
        <v>-401638.16</v>
      </c>
      <c r="J44" s="74">
        <f>+'[1]31120'!G137</f>
        <v>-401638.16</v>
      </c>
      <c r="K44" s="72"/>
      <c r="L44" s="61">
        <v>5310</v>
      </c>
      <c r="M44" s="59" t="s">
        <v>123</v>
      </c>
      <c r="N44" s="39"/>
      <c r="O44" s="55">
        <f>SUM(O45:O47)</f>
        <v>0</v>
      </c>
      <c r="P44" s="56">
        <f>SUM(P45:P47)</f>
        <v>24080</v>
      </c>
      <c r="Q44" s="56">
        <f>SUM(Q45:Q47)</f>
        <v>0</v>
      </c>
      <c r="T44" s="147" t="s">
        <v>124</v>
      </c>
      <c r="U44" s="147"/>
      <c r="V44" s="147"/>
      <c r="W44" s="147"/>
      <c r="X44" s="147"/>
      <c r="Y44" s="147"/>
      <c r="AA44" s="61">
        <v>2260</v>
      </c>
      <c r="AB44" s="62" t="s">
        <v>91</v>
      </c>
      <c r="AC44" s="65">
        <f t="shared" si="30"/>
        <v>0</v>
      </c>
      <c r="AD44" s="66">
        <f t="shared" si="31"/>
        <v>0</v>
      </c>
      <c r="AE44" s="65">
        <f t="shared" si="32"/>
        <v>0</v>
      </c>
      <c r="AF44" s="66">
        <f t="shared" si="33"/>
        <v>0</v>
      </c>
      <c r="AI44" s="49"/>
      <c r="AJ44" s="68" t="s">
        <v>67</v>
      </c>
      <c r="AK44" s="68"/>
      <c r="AL44" s="43">
        <f>SUM(AL45:AL47)</f>
        <v>78234.969999998808</v>
      </c>
      <c r="AM44" s="45">
        <f>SUM(AM45:AM47)</f>
        <v>154567.56000000052</v>
      </c>
    </row>
    <row r="45" spans="2:39">
      <c r="B45" s="61"/>
      <c r="C45" s="75"/>
      <c r="D45" s="99"/>
      <c r="E45" s="99"/>
      <c r="F45" s="58"/>
      <c r="G45" s="73"/>
      <c r="H45" s="72"/>
      <c r="I45" s="74"/>
      <c r="J45" s="57"/>
      <c r="K45" s="58"/>
      <c r="L45" s="61">
        <v>5320</v>
      </c>
      <c r="M45" s="75"/>
      <c r="N45" s="84" t="s">
        <v>125</v>
      </c>
      <c r="O45" s="85">
        <f>+'[1]31120'!E42</f>
        <v>0</v>
      </c>
      <c r="P45" s="86">
        <f>+'[1]31120'!F42</f>
        <v>24080</v>
      </c>
      <c r="Q45" s="74">
        <f>+'[1]31120'!G43</f>
        <v>0</v>
      </c>
      <c r="T45" s="147"/>
      <c r="U45" s="147"/>
      <c r="V45" s="147"/>
      <c r="W45" s="147"/>
      <c r="X45" s="147"/>
      <c r="Y45" s="147"/>
      <c r="AA45" s="61"/>
      <c r="AB45" s="62"/>
      <c r="AC45" s="65"/>
      <c r="AD45" s="66"/>
      <c r="AE45" s="65"/>
      <c r="AF45" s="66"/>
      <c r="AI45" s="49"/>
      <c r="AJ45" s="50"/>
      <c r="AK45" s="81" t="s">
        <v>61</v>
      </c>
      <c r="AL45" s="44">
        <f>+AD19-AC19</f>
        <v>0</v>
      </c>
      <c r="AM45" s="64">
        <f>+AF19-AE19</f>
        <v>0</v>
      </c>
    </row>
    <row r="46" spans="2:39">
      <c r="B46" s="20">
        <v>3300</v>
      </c>
      <c r="C46" s="75"/>
      <c r="D46" s="112"/>
      <c r="E46" s="58"/>
      <c r="F46" s="58"/>
      <c r="G46" s="92" t="s">
        <v>126</v>
      </c>
      <c r="H46" s="93">
        <f>SUM(H47:H48)</f>
        <v>0</v>
      </c>
      <c r="I46" s="94">
        <f>SUM(I47:I48)</f>
        <v>0</v>
      </c>
      <c r="J46" s="94">
        <f>SUM(J47:J48)</f>
        <v>0</v>
      </c>
      <c r="K46" s="93"/>
      <c r="L46" s="61">
        <v>5330</v>
      </c>
      <c r="M46" s="75"/>
      <c r="N46" s="84" t="s">
        <v>16</v>
      </c>
      <c r="O46" s="85">
        <f>+'[1]31120'!E43</f>
        <v>0</v>
      </c>
      <c r="P46" s="86">
        <f>+'[1]31120'!F43</f>
        <v>0</v>
      </c>
      <c r="Q46" s="74">
        <f>+'[1]31120'!G44</f>
        <v>0</v>
      </c>
      <c r="AA46" s="20">
        <v>3000</v>
      </c>
      <c r="AB46" s="32" t="s">
        <v>106</v>
      </c>
      <c r="AC46" s="33">
        <f>IF(H50&gt;I50,H50-I50,0)</f>
        <v>0</v>
      </c>
      <c r="AD46" s="34">
        <f>IF(I50&gt;H50,I50-H50,0)</f>
        <v>400906.47999999858</v>
      </c>
      <c r="AE46" s="33">
        <f>IF(I50&gt;J50,I50-J50,0)</f>
        <v>1088734.3999999994</v>
      </c>
      <c r="AF46" s="34">
        <f>IF(J50&gt;I50,J50-I50,0)</f>
        <v>0</v>
      </c>
      <c r="AI46" s="49"/>
      <c r="AJ46" s="50"/>
      <c r="AK46" s="81" t="s">
        <v>66</v>
      </c>
      <c r="AL46" s="44">
        <f>+AD20-AC20+AD21-AC21</f>
        <v>78234.969999998808</v>
      </c>
      <c r="AM46" s="64">
        <f>+AF20-AE20+AF21-AE21</f>
        <v>154567.56000000052</v>
      </c>
    </row>
    <row r="47" spans="2:39">
      <c r="B47" s="61">
        <v>3310</v>
      </c>
      <c r="C47" s="75"/>
      <c r="D47" s="112"/>
      <c r="E47" s="58"/>
      <c r="F47" s="58"/>
      <c r="G47" s="73" t="s">
        <v>65</v>
      </c>
      <c r="H47" s="72">
        <f>+'[1]31120'!E140</f>
        <v>0</v>
      </c>
      <c r="I47" s="74">
        <f>+'[1]31120'!F140</f>
        <v>0</v>
      </c>
      <c r="J47" s="74">
        <f>+'[1]31120'!G140</f>
        <v>0</v>
      </c>
      <c r="K47" s="72"/>
      <c r="L47" s="20">
        <v>5400</v>
      </c>
      <c r="M47" s="75"/>
      <c r="N47" s="84" t="s">
        <v>111</v>
      </c>
      <c r="O47" s="85">
        <f>+'[1]31120'!E44</f>
        <v>0</v>
      </c>
      <c r="P47" s="86">
        <f>+'[1]31120'!F44</f>
        <v>0</v>
      </c>
      <c r="Q47" s="74">
        <f>+'[1]31120'!G45</f>
        <v>0</v>
      </c>
      <c r="AA47" s="20">
        <v>3100</v>
      </c>
      <c r="AB47" s="46" t="s">
        <v>109</v>
      </c>
      <c r="AC47" s="47">
        <f>IF(H34&gt;I34,H34-I34,0)</f>
        <v>0</v>
      </c>
      <c r="AD47" s="48">
        <f>IF(I34&gt;H34,I34-H34,0)</f>
        <v>119074.12999999989</v>
      </c>
      <c r="AE47" s="47">
        <f>IF(I34&gt;J34,I34-J34,0)</f>
        <v>0</v>
      </c>
      <c r="AF47" s="48">
        <f>IF(J34&gt;I34,J34-I34,0)</f>
        <v>0</v>
      </c>
      <c r="AI47" s="49"/>
      <c r="AJ47" s="50"/>
      <c r="AK47" s="81" t="s">
        <v>122</v>
      </c>
      <c r="AL47" s="63">
        <v>0</v>
      </c>
      <c r="AM47" s="78">
        <v>0</v>
      </c>
    </row>
    <row r="48" spans="2:39">
      <c r="B48" s="61">
        <v>3320</v>
      </c>
      <c r="C48" s="75"/>
      <c r="D48" s="112"/>
      <c r="E48" s="58"/>
      <c r="F48" s="58"/>
      <c r="G48" s="73" t="s">
        <v>70</v>
      </c>
      <c r="H48" s="72">
        <f>+'[1]31120'!E141</f>
        <v>0</v>
      </c>
      <c r="I48" s="74">
        <f>+'[1]31120'!F141</f>
        <v>0</v>
      </c>
      <c r="J48" s="74">
        <f>+'[1]31120'!G141</f>
        <v>0</v>
      </c>
      <c r="K48" s="72"/>
      <c r="L48" s="61">
        <v>5410</v>
      </c>
      <c r="M48" s="59" t="s">
        <v>127</v>
      </c>
      <c r="N48" s="39"/>
      <c r="O48" s="55">
        <f>SUM(O49:O53)</f>
        <v>0</v>
      </c>
      <c r="P48" s="56">
        <f>SUM(P49:P53)</f>
        <v>0</v>
      </c>
      <c r="Q48" s="56">
        <f>SUM(Q49:Q53)</f>
        <v>46826.01</v>
      </c>
      <c r="AA48" s="61">
        <v>3110</v>
      </c>
      <c r="AB48" s="62" t="s">
        <v>16</v>
      </c>
      <c r="AC48" s="65">
        <f>IF(H35&gt;I35,H35-I35,0)</f>
        <v>0</v>
      </c>
      <c r="AD48" s="66">
        <f>IF(I35&gt;H35,I35-H35,0)</f>
        <v>0</v>
      </c>
      <c r="AE48" s="65">
        <f>IF(I35&gt;J35,I35-J35,0)</f>
        <v>0</v>
      </c>
      <c r="AF48" s="66">
        <f>IF(J35&gt;I35,J35-I35,0)</f>
        <v>0</v>
      </c>
      <c r="AI48" s="46" t="s">
        <v>128</v>
      </c>
      <c r="AJ48" s="50"/>
      <c r="AK48" s="102"/>
      <c r="AL48" s="103">
        <f>+AL40-AL44</f>
        <v>-78234.969999998808</v>
      </c>
      <c r="AM48" s="104">
        <f>+AM40-AM44</f>
        <v>-154567.56000000052</v>
      </c>
    </row>
    <row r="49" spans="2:39">
      <c r="C49" s="75"/>
      <c r="D49" s="112"/>
      <c r="E49" s="58"/>
      <c r="F49" s="58"/>
      <c r="G49" s="73"/>
      <c r="H49" s="72"/>
      <c r="I49" s="74"/>
      <c r="J49" s="57"/>
      <c r="K49" s="58"/>
      <c r="L49" s="61">
        <v>5420</v>
      </c>
      <c r="M49" s="75"/>
      <c r="N49" s="84" t="s">
        <v>129</v>
      </c>
      <c r="O49" s="85">
        <f>+'[1]31120'!E46</f>
        <v>0</v>
      </c>
      <c r="P49" s="86">
        <f>+'[1]31120'!F46</f>
        <v>0</v>
      </c>
      <c r="Q49" s="74">
        <f>+'[1]31120'!G47</f>
        <v>0</v>
      </c>
      <c r="AA49" s="61">
        <v>3120</v>
      </c>
      <c r="AB49" s="62" t="s">
        <v>21</v>
      </c>
      <c r="AC49" s="65">
        <f>IF(H36&gt;I36,H36-I36,0)</f>
        <v>0</v>
      </c>
      <c r="AD49" s="66">
        <f>IF(I36&gt;H36,I36-H36,0)</f>
        <v>0</v>
      </c>
      <c r="AE49" s="65">
        <f>IF(I36&gt;J36,I36-J36,0)</f>
        <v>0</v>
      </c>
      <c r="AF49" s="66">
        <f>IF(J36&gt;I36,J36-I36,0)</f>
        <v>0</v>
      </c>
      <c r="AI49" s="32"/>
      <c r="AJ49" s="50"/>
      <c r="AK49" s="102"/>
      <c r="AL49" s="69"/>
      <c r="AM49" s="70"/>
    </row>
    <row r="50" spans="2:39">
      <c r="B50" s="20">
        <v>3000</v>
      </c>
      <c r="C50" s="75"/>
      <c r="D50" s="112"/>
      <c r="E50" s="58"/>
      <c r="F50" s="58"/>
      <c r="G50" s="95" t="s">
        <v>130</v>
      </c>
      <c r="H50" s="93">
        <f>+H39+H34+H46</f>
        <v>6490174.6500000004</v>
      </c>
      <c r="I50" s="94">
        <f t="shared" ref="I50:J50" si="34">+I39+I34+I46</f>
        <v>6891081.129999999</v>
      </c>
      <c r="J50" s="94">
        <f t="shared" si="34"/>
        <v>5802346.7299999995</v>
      </c>
      <c r="K50" s="96"/>
      <c r="L50" s="61">
        <v>5430</v>
      </c>
      <c r="M50" s="75"/>
      <c r="N50" s="84" t="s">
        <v>131</v>
      </c>
      <c r="O50" s="85">
        <f>+'[1]31120'!E47</f>
        <v>0</v>
      </c>
      <c r="P50" s="86">
        <f>+'[1]31120'!F47</f>
        <v>0</v>
      </c>
      <c r="Q50" s="74">
        <f>+'[1]31120'!G48</f>
        <v>0</v>
      </c>
      <c r="AA50" s="61">
        <v>3130</v>
      </c>
      <c r="AB50" s="62" t="s">
        <v>26</v>
      </c>
      <c r="AC50" s="65">
        <f>IF(H37&gt;I37,H37-I37,0)</f>
        <v>0</v>
      </c>
      <c r="AD50" s="66">
        <f>IF(I37&gt;H37,I37-H37,0)</f>
        <v>119074.13</v>
      </c>
      <c r="AE50" s="65">
        <f>IF(I37&gt;J37,I37-J37,0)</f>
        <v>0</v>
      </c>
      <c r="AF50" s="66">
        <f>IF(J37&gt;I37,J37-I37,0)</f>
        <v>0</v>
      </c>
      <c r="AI50" s="67" t="s">
        <v>132</v>
      </c>
      <c r="AJ50" s="50"/>
      <c r="AK50" s="68"/>
      <c r="AL50" s="69"/>
      <c r="AM50" s="70"/>
    </row>
    <row r="51" spans="2:39">
      <c r="C51" s="75"/>
      <c r="D51" s="112"/>
      <c r="E51" s="58"/>
      <c r="F51" s="58"/>
      <c r="G51" s="23"/>
      <c r="H51" s="55"/>
      <c r="I51" s="56"/>
      <c r="J51" s="56"/>
      <c r="K51" s="55"/>
      <c r="L51" s="61">
        <v>5440</v>
      </c>
      <c r="M51" s="75"/>
      <c r="N51" s="84" t="s">
        <v>133</v>
      </c>
      <c r="O51" s="85">
        <f>+'[1]31120'!E48</f>
        <v>0</v>
      </c>
      <c r="P51" s="86">
        <f>+'[1]31120'!F48</f>
        <v>0</v>
      </c>
      <c r="Q51" s="74">
        <f>+'[1]31120'!G49</f>
        <v>0</v>
      </c>
      <c r="AA51" s="61"/>
      <c r="AB51" s="62"/>
      <c r="AC51" s="65"/>
      <c r="AD51" s="66"/>
      <c r="AE51" s="65"/>
      <c r="AF51" s="66"/>
      <c r="AI51" s="49"/>
      <c r="AJ51" s="68" t="s">
        <v>23</v>
      </c>
      <c r="AK51" s="68"/>
      <c r="AL51" s="43">
        <f>+AL52+AL55</f>
        <v>1358187.1999999993</v>
      </c>
      <c r="AM51" s="45">
        <f>+AM52+AM55</f>
        <v>229706.39000000153</v>
      </c>
    </row>
    <row r="52" spans="2:39">
      <c r="C52" s="75"/>
      <c r="D52" s="112"/>
      <c r="E52" s="58"/>
      <c r="F52" s="58"/>
      <c r="G52" s="23" t="s">
        <v>134</v>
      </c>
      <c r="H52" s="55">
        <f>+H50+H30</f>
        <v>7400759.9500000002</v>
      </c>
      <c r="I52" s="56">
        <f t="shared" ref="I52:J52" si="35">+I50+I30</f>
        <v>7807790.4499999993</v>
      </c>
      <c r="J52" s="56">
        <f t="shared" si="35"/>
        <v>6555322.9299999997</v>
      </c>
      <c r="K52" s="98"/>
      <c r="L52" s="61">
        <v>5450</v>
      </c>
      <c r="M52" s="75"/>
      <c r="N52" s="84" t="s">
        <v>135</v>
      </c>
      <c r="O52" s="85">
        <f>+'[1]31120'!E49</f>
        <v>0</v>
      </c>
      <c r="P52" s="86">
        <f>+'[1]31120'!F49</f>
        <v>0</v>
      </c>
      <c r="Q52" s="74">
        <f>+'[1]31120'!G50</f>
        <v>0</v>
      </c>
      <c r="AA52" s="20">
        <v>3200</v>
      </c>
      <c r="AB52" s="46" t="s">
        <v>117</v>
      </c>
      <c r="AC52" s="47">
        <f t="shared" ref="AC52:AC57" si="36">IF(H39&gt;I39,H39-I39,0)</f>
        <v>0</v>
      </c>
      <c r="AD52" s="48">
        <f t="shared" ref="AD52:AD57" si="37">IF(I39&gt;H39,I39-H39,0)</f>
        <v>281832.34999999963</v>
      </c>
      <c r="AE52" s="47">
        <f t="shared" ref="AE52:AE57" si="38">IF(I39&gt;J39,I39-J39,0)</f>
        <v>1088734.4000000001</v>
      </c>
      <c r="AF52" s="48">
        <f t="shared" ref="AF52:AF57" si="39">IF(J39&gt;I39,J39-I39,0)</f>
        <v>0</v>
      </c>
      <c r="AI52" s="49"/>
      <c r="AJ52" s="50"/>
      <c r="AK52" s="81" t="s">
        <v>136</v>
      </c>
      <c r="AL52" s="44">
        <f>SUM(AL53:AL54)</f>
        <v>0</v>
      </c>
      <c r="AM52" s="64">
        <f>SUM(AM53:AM54)</f>
        <v>0</v>
      </c>
    </row>
    <row r="53" spans="2:39" ht="15">
      <c r="C53" s="113"/>
      <c r="D53" s="114"/>
      <c r="E53" s="115"/>
      <c r="F53" s="115"/>
      <c r="G53" s="115"/>
      <c r="H53" s="115"/>
      <c r="I53" s="116"/>
      <c r="J53" s="116"/>
      <c r="K53" s="58"/>
      <c r="L53" s="20">
        <v>5500</v>
      </c>
      <c r="M53" s="75"/>
      <c r="N53" s="84" t="s">
        <v>137</v>
      </c>
      <c r="O53" s="85">
        <f>+'[1]31120'!E50</f>
        <v>0</v>
      </c>
      <c r="P53" s="86">
        <f>+'[1]31120'!F50</f>
        <v>0</v>
      </c>
      <c r="Q53" s="74">
        <f>+'[1]31120'!G51</f>
        <v>46826.01</v>
      </c>
      <c r="AA53" s="61">
        <v>3210</v>
      </c>
      <c r="AB53" s="62" t="s">
        <v>119</v>
      </c>
      <c r="AC53" s="65">
        <f t="shared" si="36"/>
        <v>0</v>
      </c>
      <c r="AD53" s="66">
        <f t="shared" si="37"/>
        <v>1322029.42</v>
      </c>
      <c r="AE53" s="65">
        <f t="shared" si="38"/>
        <v>872503.86999999988</v>
      </c>
      <c r="AF53" s="66">
        <f t="shared" si="39"/>
        <v>0</v>
      </c>
      <c r="AI53" s="49"/>
      <c r="AJ53" s="50"/>
      <c r="AK53" s="81" t="s">
        <v>138</v>
      </c>
      <c r="AL53" s="63">
        <v>0</v>
      </c>
      <c r="AM53" s="78">
        <v>0</v>
      </c>
    </row>
    <row r="54" spans="2:39">
      <c r="H54" s="110">
        <f>IF(D32-H30-H50=0,"",D32-H30-H50)</f>
        <v>-9.3132257461547852E-10</v>
      </c>
      <c r="I54" s="110">
        <f t="shared" ref="I54" si="40">IF(E32-I30-I50=0,"",E32-I30-I50)</f>
        <v>9.3132257461547852E-10</v>
      </c>
      <c r="J54" s="110" t="str">
        <f>IF(F32-J30-J50=0,"",F32-J30-J50)</f>
        <v/>
      </c>
      <c r="K54" s="118"/>
      <c r="L54" s="61">
        <v>5510</v>
      </c>
      <c r="M54" s="59" t="s">
        <v>139</v>
      </c>
      <c r="N54" s="39"/>
      <c r="O54" s="55">
        <f>SUM(O55:O60)</f>
        <v>0</v>
      </c>
      <c r="P54" s="56">
        <f>SUM(P55:P60)</f>
        <v>1995.88</v>
      </c>
      <c r="Q54" s="56">
        <f>SUM(Q55:Q60)</f>
        <v>46826.01</v>
      </c>
      <c r="AA54" s="61">
        <v>3220</v>
      </c>
      <c r="AB54" s="62" t="s">
        <v>42</v>
      </c>
      <c r="AC54" s="65">
        <f t="shared" si="36"/>
        <v>1040197.0699999998</v>
      </c>
      <c r="AD54" s="66">
        <f t="shared" si="37"/>
        <v>0</v>
      </c>
      <c r="AE54" s="65">
        <f t="shared" si="38"/>
        <v>216230.53000000026</v>
      </c>
      <c r="AF54" s="66">
        <f t="shared" si="39"/>
        <v>0</v>
      </c>
      <c r="AI54" s="49"/>
      <c r="AJ54" s="50"/>
      <c r="AK54" s="81" t="s">
        <v>140</v>
      </c>
      <c r="AL54" s="63">
        <v>0</v>
      </c>
      <c r="AM54" s="78">
        <v>0</v>
      </c>
    </row>
    <row r="55" spans="2:39">
      <c r="L55" s="61">
        <v>5520</v>
      </c>
      <c r="M55" s="75"/>
      <c r="N55" s="84" t="s">
        <v>141</v>
      </c>
      <c r="O55" s="85">
        <f>+'[1]31120'!E52</f>
        <v>0</v>
      </c>
      <c r="P55" s="86">
        <f>+'[1]31120'!F52</f>
        <v>0</v>
      </c>
      <c r="Q55" s="74">
        <f>+'[1]31120'!G53</f>
        <v>0</v>
      </c>
      <c r="AA55" s="61">
        <v>3230</v>
      </c>
      <c r="AB55" s="62" t="s">
        <v>121</v>
      </c>
      <c r="AC55" s="65">
        <f t="shared" si="36"/>
        <v>0</v>
      </c>
      <c r="AD55" s="66">
        <f t="shared" si="37"/>
        <v>0</v>
      </c>
      <c r="AE55" s="65">
        <f t="shared" si="38"/>
        <v>0</v>
      </c>
      <c r="AF55" s="66">
        <f t="shared" si="39"/>
        <v>0</v>
      </c>
      <c r="AI55" s="49"/>
      <c r="AJ55" s="50"/>
      <c r="AK55" s="81" t="s">
        <v>142</v>
      </c>
      <c r="AL55" s="119">
        <f>SUM(AC9:AC14)+SUM(AC17:AC18)+SUM(AC22:AC25)+SUM(AC29:AC36)+SUM(AC39:AC44)+SUM(AC49:AC50)+SUM(AC53:AC57)+SUM(AC60:AC61)-O61-O54-O66</f>
        <v>1358187.1999999993</v>
      </c>
      <c r="AM55" s="120">
        <f>SUM(AE9:AE14)+SUM(AE17:AE18)+SUM(AE22:AE25)+SUM(AE29:AE36)+SUM(AE39:AE44)+SUM(AE49:AE50)+SUM(AE53:AE57)+SUM(AE60:AE61)-P61-P54-P66</f>
        <v>229706.39000000153</v>
      </c>
    </row>
    <row r="56" spans="2:39">
      <c r="C56" s="148"/>
      <c r="D56" s="148"/>
      <c r="E56" s="148"/>
      <c r="F56" s="148"/>
      <c r="G56" s="148"/>
      <c r="H56" s="148"/>
      <c r="I56" s="148"/>
      <c r="L56" s="61">
        <v>5530</v>
      </c>
      <c r="M56" s="75"/>
      <c r="N56" s="84" t="s">
        <v>143</v>
      </c>
      <c r="O56" s="85">
        <f>+'[1]31120'!E53</f>
        <v>0</v>
      </c>
      <c r="P56" s="86">
        <f>+'[1]31120'!F53</f>
        <v>0</v>
      </c>
      <c r="Q56" s="74">
        <f>+'[1]31120'!G54</f>
        <v>0</v>
      </c>
      <c r="AA56" s="61">
        <v>3240</v>
      </c>
      <c r="AB56" s="62" t="s">
        <v>48</v>
      </c>
      <c r="AC56" s="65">
        <f t="shared" si="36"/>
        <v>0</v>
      </c>
      <c r="AD56" s="66">
        <f t="shared" si="37"/>
        <v>0</v>
      </c>
      <c r="AE56" s="65">
        <f t="shared" si="38"/>
        <v>0</v>
      </c>
      <c r="AF56" s="66">
        <f t="shared" si="39"/>
        <v>0</v>
      </c>
      <c r="AI56" s="49"/>
      <c r="AJ56" s="68" t="s">
        <v>67</v>
      </c>
      <c r="AK56" s="68"/>
      <c r="AL56" s="43">
        <f>+AL57+AL60</f>
        <v>1497150.5399999996</v>
      </c>
      <c r="AM56" s="45">
        <f>+AM57+AM60</f>
        <v>152783.08000000007</v>
      </c>
    </row>
    <row r="57" spans="2:39">
      <c r="C57" s="73"/>
      <c r="D57" s="73"/>
      <c r="E57" s="73"/>
      <c r="F57" s="73"/>
      <c r="G57" s="73"/>
      <c r="H57" s="73"/>
      <c r="I57" s="73"/>
      <c r="L57" s="61">
        <v>5540</v>
      </c>
      <c r="M57" s="75"/>
      <c r="N57" s="84" t="s">
        <v>144</v>
      </c>
      <c r="O57" s="85">
        <f>+'[1]31120'!E54</f>
        <v>0</v>
      </c>
      <c r="P57" s="86">
        <f>+'[1]31120'!F54</f>
        <v>0</v>
      </c>
      <c r="Q57" s="74">
        <f>+'[1]31120'!G55</f>
        <v>0</v>
      </c>
      <c r="AA57" s="61">
        <v>3250</v>
      </c>
      <c r="AB57" s="62" t="s">
        <v>52</v>
      </c>
      <c r="AC57" s="65">
        <f t="shared" si="36"/>
        <v>0</v>
      </c>
      <c r="AD57" s="66">
        <f t="shared" si="37"/>
        <v>0</v>
      </c>
      <c r="AE57" s="65">
        <f t="shared" si="38"/>
        <v>0</v>
      </c>
      <c r="AF57" s="66">
        <f t="shared" si="39"/>
        <v>0</v>
      </c>
      <c r="AI57" s="49"/>
      <c r="AJ57" s="50"/>
      <c r="AK57" s="81" t="s">
        <v>145</v>
      </c>
      <c r="AL57" s="44">
        <f>SUM(AL58:AL59)</f>
        <v>0</v>
      </c>
      <c r="AM57" s="64">
        <f>SUM(AM58:AM59)</f>
        <v>0</v>
      </c>
    </row>
    <row r="58" spans="2:39">
      <c r="L58" s="61">
        <v>5550</v>
      </c>
      <c r="M58" s="75"/>
      <c r="N58" s="84" t="s">
        <v>146</v>
      </c>
      <c r="O58" s="85">
        <f>+'[1]31120'!E55</f>
        <v>0</v>
      </c>
      <c r="P58" s="86">
        <f>+'[1]31120'!F55</f>
        <v>0</v>
      </c>
      <c r="Q58" s="74">
        <f>+'[1]31120'!G56</f>
        <v>0</v>
      </c>
      <c r="AA58" s="61"/>
      <c r="AB58" s="62"/>
      <c r="AC58" s="65"/>
      <c r="AD58" s="66"/>
      <c r="AE58" s="65"/>
      <c r="AF58" s="66"/>
      <c r="AI58" s="49"/>
      <c r="AJ58" s="50"/>
      <c r="AK58" s="81" t="s">
        <v>138</v>
      </c>
      <c r="AL58" s="63">
        <v>0</v>
      </c>
      <c r="AM58" s="78">
        <v>0</v>
      </c>
    </row>
    <row r="59" spans="2:39">
      <c r="L59" s="61">
        <v>5590</v>
      </c>
      <c r="M59" s="75"/>
      <c r="N59" s="84" t="s">
        <v>147</v>
      </c>
      <c r="O59" s="85">
        <f>+'[1]31120'!E56</f>
        <v>0</v>
      </c>
      <c r="P59" s="86">
        <f>+'[1]31120'!F56</f>
        <v>0</v>
      </c>
      <c r="Q59" s="74">
        <f>+'[1]31120'!G57</f>
        <v>46826.01</v>
      </c>
      <c r="AA59" s="20">
        <v>3300</v>
      </c>
      <c r="AB59" s="46" t="s">
        <v>148</v>
      </c>
      <c r="AC59" s="47">
        <f>IF(H46&gt;I46,H46-I46,0)</f>
        <v>0</v>
      </c>
      <c r="AD59" s="48">
        <f>IF(I46&gt;H46,I46-H46,0)</f>
        <v>0</v>
      </c>
      <c r="AE59" s="47">
        <f>IF(I46&gt;J46,I46-J46,0)</f>
        <v>0</v>
      </c>
      <c r="AF59" s="48">
        <f>IF(J46&gt;I46,J46-I46,0)</f>
        <v>0</v>
      </c>
      <c r="AI59" s="49"/>
      <c r="AJ59" s="50"/>
      <c r="AK59" s="81" t="s">
        <v>140</v>
      </c>
      <c r="AL59" s="63">
        <v>0</v>
      </c>
      <c r="AM59" s="78">
        <v>0</v>
      </c>
    </row>
    <row r="60" spans="2:39">
      <c r="L60" s="20">
        <v>5600</v>
      </c>
      <c r="M60" s="75"/>
      <c r="N60" s="84" t="s">
        <v>149</v>
      </c>
      <c r="O60" s="85">
        <f>+'[1]31120'!E57</f>
        <v>0</v>
      </c>
      <c r="P60" s="86">
        <f>+'[1]31120'!F57</f>
        <v>1995.88</v>
      </c>
      <c r="Q60" s="74">
        <f>+'[1]31120'!G58</f>
        <v>0</v>
      </c>
      <c r="AA60" s="61">
        <v>3310</v>
      </c>
      <c r="AB60" s="62" t="s">
        <v>65</v>
      </c>
      <c r="AC60" s="65">
        <f>IF(H47&gt;I47,H47-I47,0)</f>
        <v>0</v>
      </c>
      <c r="AD60" s="66">
        <f>IF(I47&gt;H47,I47-H47,0)</f>
        <v>0</v>
      </c>
      <c r="AE60" s="65">
        <f>IF(I47&gt;J47,I47-J47,0)</f>
        <v>0</v>
      </c>
      <c r="AF60" s="66">
        <f>IF(J47&gt;I47,J47-I47,0)</f>
        <v>0</v>
      </c>
      <c r="AI60" s="49"/>
      <c r="AJ60" s="50"/>
      <c r="AK60" s="81" t="s">
        <v>142</v>
      </c>
      <c r="AL60" s="119">
        <f>SUM(AD9:AD14)+SUM(AD17:AD18)+SUM(AD22:AD25)+SUM(AD29:AD36)+SUM(AD39:AD44)+SUM(AD49:AD50)+SUM(AD53:AD57)+SUM(AD60:AD61)</f>
        <v>1497150.5399999996</v>
      </c>
      <c r="AM60" s="120">
        <f>SUM(AF9:AF14)+SUM(AF17:AF18)+SUM(AF22:AF25)+SUM(AF29:AF36)+SUM(AF39:AF44)+SUM(AF49:AF50)+SUM(AF53:AF57)+SUM(AF60:AF61)</f>
        <v>152783.08000000007</v>
      </c>
    </row>
    <row r="61" spans="2:39">
      <c r="L61" s="61">
        <v>5610</v>
      </c>
      <c r="M61" s="59" t="s">
        <v>150</v>
      </c>
      <c r="N61" s="39"/>
      <c r="O61" s="55">
        <f>SUM(O62)</f>
        <v>0</v>
      </c>
      <c r="P61" s="56">
        <f>SUM(P62)</f>
        <v>0</v>
      </c>
      <c r="Q61" s="56">
        <f>SUM(Q62)</f>
        <v>0</v>
      </c>
      <c r="AA61" s="61">
        <v>3320</v>
      </c>
      <c r="AB61" s="121" t="s">
        <v>70</v>
      </c>
      <c r="AC61" s="122">
        <f>IF(H48&gt;I48,H48-I48,0)</f>
        <v>0</v>
      </c>
      <c r="AD61" s="123">
        <f>IF(I48&gt;H48,I48-H48,0)</f>
        <v>0</v>
      </c>
      <c r="AE61" s="122">
        <f>IF(I48&gt;J48,I48-J48,0)</f>
        <v>0</v>
      </c>
      <c r="AF61" s="123">
        <f>IF(J48&gt;I48,J48-I48,0)</f>
        <v>0</v>
      </c>
      <c r="AI61" s="46" t="s">
        <v>151</v>
      </c>
      <c r="AJ61" s="50"/>
      <c r="AK61" s="102"/>
      <c r="AL61" s="124">
        <f>+AL51-AL56</f>
        <v>-138963.34000000032</v>
      </c>
      <c r="AM61" s="125">
        <f>+AM51-AM56</f>
        <v>76923.310000001453</v>
      </c>
    </row>
    <row r="62" spans="2:39">
      <c r="L62" s="61"/>
      <c r="M62" s="75"/>
      <c r="N62" s="76" t="s">
        <v>152</v>
      </c>
      <c r="O62" s="72">
        <f>+'[1]31120'!E59</f>
        <v>0</v>
      </c>
      <c r="P62" s="74">
        <f>+'[1]31120'!F60</f>
        <v>0</v>
      </c>
      <c r="Q62" s="74">
        <f>+'[1]31120'!G60</f>
        <v>0</v>
      </c>
      <c r="AC62" s="126">
        <f>+AC6+AC27+AC46-AD6-AD27-AD46</f>
        <v>2.3283064365386963E-9</v>
      </c>
      <c r="AD62" s="126">
        <f>+AC7+AC16+AC28+AC38+AC47+AC52+AC59-AD7-AD16-AD28-AD38-AD47-AD52-AD59</f>
        <v>1.862645149230957E-9</v>
      </c>
      <c r="AE62" s="126">
        <f>+AE6+AE27+AE46-AF6-AF27-AF46</f>
        <v>-9.3132257461547852E-10</v>
      </c>
      <c r="AF62" s="126">
        <f>+AE7+AE16+AE28+AE38+AE47+AE52+AE59-AF7-AF16-AF28-AF38-AF47-AF52-AF59</f>
        <v>-2.3283064365386963E-10</v>
      </c>
      <c r="AI62" s="32"/>
      <c r="AJ62" s="50"/>
      <c r="AK62" s="102"/>
      <c r="AL62" s="124"/>
      <c r="AM62" s="125"/>
    </row>
    <row r="63" spans="2:39">
      <c r="L63" s="61"/>
      <c r="M63" s="127"/>
      <c r="N63" s="128"/>
      <c r="O63" s="80"/>
      <c r="P63" s="83"/>
      <c r="Q63" s="83"/>
      <c r="AB63" s="147" t="s">
        <v>124</v>
      </c>
      <c r="AC63" s="147"/>
      <c r="AD63" s="147"/>
      <c r="AE63" s="73"/>
      <c r="AF63" s="73"/>
      <c r="AI63" s="46" t="s">
        <v>153</v>
      </c>
      <c r="AJ63" s="50"/>
      <c r="AK63" s="102"/>
      <c r="AL63" s="129">
        <f>+AL37+AL48+AL61</f>
        <v>-515417.66999999853</v>
      </c>
      <c r="AM63" s="130">
        <f>+AM37+AM48+AM61</f>
        <v>948161.69000000041</v>
      </c>
    </row>
    <row r="64" spans="2:39" ht="14.4" customHeight="1">
      <c r="L64" s="61"/>
      <c r="M64" s="91" t="s">
        <v>154</v>
      </c>
      <c r="N64" s="92"/>
      <c r="O64" s="93">
        <f>+O30+O34+O44+O48+O54+O61</f>
        <v>12498964.52</v>
      </c>
      <c r="P64" s="94">
        <f>+P30+P34+P44+P48+P54+P61</f>
        <v>11896012.780000001</v>
      </c>
      <c r="Q64" s="94">
        <f>+Q30+Q34+Q44+Q48+Q54+Q61</f>
        <v>12169246.619999999</v>
      </c>
      <c r="AB64" s="73"/>
      <c r="AC64" s="73"/>
      <c r="AD64" s="73"/>
      <c r="AE64" s="73"/>
      <c r="AF64" s="73"/>
      <c r="AG64" s="73"/>
      <c r="AI64" s="32"/>
      <c r="AJ64" s="50"/>
      <c r="AK64" s="102"/>
      <c r="AL64" s="131"/>
      <c r="AM64" s="132"/>
    </row>
    <row r="65" spans="12:39" ht="15">
      <c r="L65" s="20">
        <v>3210</v>
      </c>
      <c r="M65" s="127"/>
      <c r="N65" s="92"/>
      <c r="O65" s="80"/>
      <c r="P65" s="83"/>
      <c r="Q65" s="83"/>
      <c r="AG65" s="73"/>
      <c r="AI65" s="46" t="s">
        <v>155</v>
      </c>
      <c r="AJ65" s="50"/>
      <c r="AK65" s="102"/>
      <c r="AL65" s="133">
        <f>+E9</f>
        <v>1454504.5599999998</v>
      </c>
      <c r="AM65" s="134">
        <f>+F9</f>
        <v>506342.87000000005</v>
      </c>
    </row>
    <row r="66" spans="12:39" ht="15">
      <c r="M66" s="38" t="s">
        <v>38</v>
      </c>
      <c r="N66" s="39"/>
      <c r="O66" s="55">
        <f>+O27-O64</f>
        <v>-298219.3599999994</v>
      </c>
      <c r="P66" s="56">
        <f>+P27-P64</f>
        <v>1023810.0599999987</v>
      </c>
      <c r="Q66" s="56">
        <f>+Q27-Q64</f>
        <v>-604734.19999999925</v>
      </c>
      <c r="AI66" s="46" t="s">
        <v>156</v>
      </c>
      <c r="AJ66" s="50"/>
      <c r="AK66" s="102"/>
      <c r="AL66" s="133">
        <f>+D9</f>
        <v>939086.89</v>
      </c>
      <c r="AM66" s="134">
        <f>+E9</f>
        <v>1454504.5599999998</v>
      </c>
    </row>
    <row r="67" spans="12:39" ht="15">
      <c r="M67" s="38"/>
      <c r="N67" s="39"/>
      <c r="O67" s="72"/>
      <c r="P67" s="74"/>
      <c r="Q67" s="74"/>
      <c r="AI67" s="135"/>
      <c r="AJ67" s="136"/>
      <c r="AK67" s="137"/>
      <c r="AL67" s="138"/>
      <c r="AM67" s="139"/>
    </row>
    <row r="68" spans="12:39" ht="15">
      <c r="M68" s="113"/>
      <c r="N68" s="140"/>
      <c r="O68" s="141"/>
      <c r="P68" s="142"/>
      <c r="Q68" s="142"/>
      <c r="AL68" s="143">
        <f>+AL66-AL65-AL63</f>
        <v>-1.280568540096283E-9</v>
      </c>
      <c r="AM68" s="143">
        <f>+AM66-AM65-AM63</f>
        <v>0</v>
      </c>
    </row>
    <row r="69" spans="12:39" ht="15">
      <c r="O69" s="144">
        <f>+H40-O66</f>
        <v>-6.4028427004814148E-10</v>
      </c>
      <c r="P69" s="144">
        <f t="shared" ref="P69:Q69" si="41">+I40-P66</f>
        <v>1.1641532182693481E-9</v>
      </c>
      <c r="Q69" s="144">
        <f t="shared" si="41"/>
        <v>756040.3899999992</v>
      </c>
    </row>
    <row r="70" spans="12:39">
      <c r="AI70" s="147" t="s">
        <v>124</v>
      </c>
      <c r="AJ70" s="147"/>
      <c r="AK70" s="147"/>
      <c r="AL70" s="147"/>
      <c r="AM70" s="147"/>
    </row>
    <row r="71" spans="12:39">
      <c r="M71" s="147" t="s">
        <v>124</v>
      </c>
      <c r="N71" s="147"/>
      <c r="O71" s="147"/>
      <c r="P71" s="147"/>
      <c r="Q71" s="73"/>
      <c r="R71" s="73"/>
      <c r="AI71" s="147"/>
      <c r="AJ71" s="147"/>
      <c r="AK71" s="147"/>
      <c r="AL71" s="147"/>
      <c r="AM71" s="147"/>
    </row>
    <row r="72" spans="12:39">
      <c r="M72" s="147"/>
      <c r="N72" s="147"/>
      <c r="O72" s="147"/>
      <c r="P72" s="147"/>
      <c r="Q72" s="73"/>
      <c r="R72" s="73"/>
    </row>
  </sheetData>
  <mergeCells count="25"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  <mergeCell ref="C4:I4"/>
    <mergeCell ref="M4:P4"/>
    <mergeCell ref="T4:Y4"/>
    <mergeCell ref="AB4:AD4"/>
    <mergeCell ref="AI4:AM4"/>
    <mergeCell ref="AI6:AK6"/>
    <mergeCell ref="T44:Y45"/>
    <mergeCell ref="C56:I56"/>
    <mergeCell ref="AB63:AD63"/>
    <mergeCell ref="AI70:AM71"/>
    <mergeCell ref="M71:P72"/>
  </mergeCells>
  <pageMargins left="0.7" right="0.7" top="0.75" bottom="0.75" header="0.3" footer="0.3"/>
  <pageSetup scale="5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31120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Tesorerìa</cp:lastModifiedBy>
  <cp:lastPrinted>2026-02-27T15:10:23Z</cp:lastPrinted>
  <dcterms:created xsi:type="dcterms:W3CDTF">2026-02-27T14:49:40Z</dcterms:created>
  <dcterms:modified xsi:type="dcterms:W3CDTF">2026-02-27T15:10:26Z</dcterms:modified>
</cp:coreProperties>
</file>